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rebalans 2020" sheetId="1" r:id="rId1"/>
    <sheet name="rebalans 2020 (2)" sheetId="2" r:id="rId2"/>
    <sheet name="Sheet6" sheetId="3" r:id="rId3"/>
  </sheets>
  <definedNames>
    <definedName name="_xlnm.Print_Titles" localSheetId="0">'rebalans 2020'!$4:$4</definedName>
    <definedName name="_xlnm.Print_Titles" localSheetId="1">'rebalans 2020 (2)'!$6:$6</definedName>
  </definedNames>
  <calcPr fullCalcOnLoad="1"/>
</workbook>
</file>

<file path=xl/sharedStrings.xml><?xml version="1.0" encoding="utf-8"?>
<sst xmlns="http://schemas.openxmlformats.org/spreadsheetml/2006/main" count="364" uniqueCount="134">
  <si>
    <t>OPĆINA ZADVARJE</t>
  </si>
  <si>
    <t>E.K.</t>
  </si>
  <si>
    <t>001 Načelnik i Upravni odjel za opće poslove</t>
  </si>
  <si>
    <t>00101 Načelnik Upravni odjel za opće poslove</t>
  </si>
  <si>
    <t>1000 Priprema i donošenje akata iz djelokruga tijela</t>
  </si>
  <si>
    <t>0111</t>
  </si>
  <si>
    <t>A100001 Redovno funkcioniranje Općine</t>
  </si>
  <si>
    <t>311</t>
  </si>
  <si>
    <t>Plaće</t>
  </si>
  <si>
    <t>312</t>
  </si>
  <si>
    <t>Ostali rashodi za zaposlene</t>
  </si>
  <si>
    <t>313</t>
  </si>
  <si>
    <t>Doprinosi na plaće</t>
  </si>
  <si>
    <t>321</t>
  </si>
  <si>
    <t>Naknade troškova zaposlenima</t>
  </si>
  <si>
    <t>322</t>
  </si>
  <si>
    <t>Rashodi za materijal i energiju</t>
  </si>
  <si>
    <t>323</t>
  </si>
  <si>
    <t>Rashodi za usluge</t>
  </si>
  <si>
    <t>329</t>
  </si>
  <si>
    <t>Ostali nespomenuti rashodi poslovanja</t>
  </si>
  <si>
    <t>343</t>
  </si>
  <si>
    <t>Ostali financijski rashodi</t>
  </si>
  <si>
    <t>Kamate za primljene kredite i zajmove</t>
  </si>
  <si>
    <t>---</t>
  </si>
  <si>
    <t>Otplata glavnice primljenih kredita i zajmova od kreditnih i ostalih financijskih institucija izvan javnog sektora</t>
  </si>
  <si>
    <t>K200001 Nabava dugotrajne imovine za općinske prostorije</t>
  </si>
  <si>
    <t>422</t>
  </si>
  <si>
    <t>Postrojenja i oprema</t>
  </si>
  <si>
    <t>Tekuće donacije</t>
  </si>
  <si>
    <t>11,42,53,64</t>
  </si>
  <si>
    <t xml:space="preserve">Građevinski objekti </t>
  </si>
  <si>
    <t>1001 Zaštita  i spašavanje (i DVD)</t>
  </si>
  <si>
    <t>0320</t>
  </si>
  <si>
    <t>A100005 DVD Zadvarje</t>
  </si>
  <si>
    <t>381</t>
  </si>
  <si>
    <t>A100006 Sezonsko vatrogasac</t>
  </si>
  <si>
    <t>0360</t>
  </si>
  <si>
    <t>A100007 HGSS</t>
  </si>
  <si>
    <t>A100008 Crveni križ</t>
  </si>
  <si>
    <t>A100009 Naknade ostalim sudionicima Zaštite i spašavanja</t>
  </si>
  <si>
    <t>0490</t>
  </si>
  <si>
    <t>0451</t>
  </si>
  <si>
    <t>0640</t>
  </si>
  <si>
    <t>T300002 Redovno održavanje javne rasvjete</t>
  </si>
  <si>
    <t>0411</t>
  </si>
  <si>
    <t>421</t>
  </si>
  <si>
    <t>0473</t>
  </si>
  <si>
    <t>K200003 Trafostanica - ZONA</t>
  </si>
  <si>
    <t xml:space="preserve">K200004 Izgradnja cesta </t>
  </si>
  <si>
    <t>Građevinski objekti</t>
  </si>
  <si>
    <t>0455</t>
  </si>
  <si>
    <t>Nematerijalna proizvedena imovina</t>
  </si>
  <si>
    <t>0630</t>
  </si>
  <si>
    <t>0660</t>
  </si>
  <si>
    <t>0560</t>
  </si>
  <si>
    <t>0510</t>
  </si>
  <si>
    <t>0820</t>
  </si>
  <si>
    <t>42,53,64</t>
  </si>
  <si>
    <t>0810</t>
  </si>
  <si>
    <t>0840</t>
  </si>
  <si>
    <t>0941</t>
  </si>
  <si>
    <t>372</t>
  </si>
  <si>
    <t>Ostale naknade građanima i kućanstvima iz proračuna</t>
  </si>
  <si>
    <t>0922</t>
  </si>
  <si>
    <t>0911</t>
  </si>
  <si>
    <t>1040</t>
  </si>
  <si>
    <t>1070</t>
  </si>
  <si>
    <t>1090</t>
  </si>
  <si>
    <t>SVEUKUPNO:</t>
  </si>
  <si>
    <t>T300003 Mrtvačnica i groblja - izgradnja i uređenje</t>
  </si>
  <si>
    <t>Postojenja i oprema</t>
  </si>
  <si>
    <t xml:space="preserve">K200002 Razvoj gospodarske zone </t>
  </si>
  <si>
    <t>A100003 Redovan rad stranaka</t>
  </si>
  <si>
    <t>A100004 Vanjski suradnici u red.poslovanju</t>
  </si>
  <si>
    <t>T100001 Otplata kredita Croatia banka</t>
  </si>
  <si>
    <t>A100010 Prometna infrastruktura - priprema, projektiranje, sanacija, rekonstrukcija i izgradnja</t>
  </si>
  <si>
    <t>A100011 Poljski putevi - priprema, projektiranje, sanacija, rekonstrukcija i izgradnja</t>
  </si>
  <si>
    <t>A100012 Javne, hortikulturne i druge površine - izgradnja, uređenje i održavanje</t>
  </si>
  <si>
    <t>A100013 Trgovi i tržnica - izgradnja, održavnje i projektiranje</t>
  </si>
  <si>
    <t>A100014 Održavanje i uređenje javnog WC</t>
  </si>
  <si>
    <t>K200005  Vodoopskrba - priprema, projektiranje, rekonstrukcija i izgradnja</t>
  </si>
  <si>
    <t>K200006 Odvodnja - priprema, projektiranje, rekostrukcija i izgradnja</t>
  </si>
  <si>
    <t>A100017 Opskrba pitkom vodom</t>
  </si>
  <si>
    <t>T300004 Deratizacija i dezinsekcija</t>
  </si>
  <si>
    <t>T300006 Sanacija odlagališta, zbrinjavanje otpada</t>
  </si>
  <si>
    <t>T300007 Oprema za skupljanje otpada</t>
  </si>
  <si>
    <t>T300008 Naknada za deponije</t>
  </si>
  <si>
    <t>A100018 Potrebe u kulturi</t>
  </si>
  <si>
    <t>A100019 Kulturna baština Općine Zadvarje</t>
  </si>
  <si>
    <t>A100020 Potpore u športu (Športska i Lovačka društva)</t>
  </si>
  <si>
    <t xml:space="preserve">A100022 Potpora udrugama </t>
  </si>
  <si>
    <t>A100023 Vjerskim zajednicama</t>
  </si>
  <si>
    <t>A100026 Prijevoz učenika i studenata</t>
  </si>
  <si>
    <t>A100027 Dječiji vrtić</t>
  </si>
  <si>
    <t xml:space="preserve">A100028 Porodiljne naknade </t>
  </si>
  <si>
    <t>A100029: Pomoć obiteljima i kućanstvima</t>
  </si>
  <si>
    <t>A100030 Pomoć neprofitnim socijalnim organizacijama</t>
  </si>
  <si>
    <t>A100031 Troškovi prijevoza građanstvo</t>
  </si>
  <si>
    <t>1003 Stočni sajam i tržnica</t>
  </si>
  <si>
    <t>1004 Turističke aktivnosti</t>
  </si>
  <si>
    <t>1005 Program izgradnje komunalnih građevina</t>
  </si>
  <si>
    <t>1006  Prostorno uređenje i unapređenje stanovanja</t>
  </si>
  <si>
    <t>1007  Program zaštite okoliša i životne sredine</t>
  </si>
  <si>
    <t>1008 Potrebe u kulturi, rekreacija i šport</t>
  </si>
  <si>
    <t>1009 Obrazovanje (Osnovno,srednje,visoko)</t>
  </si>
  <si>
    <t>1010 Dječiji vrtić</t>
  </si>
  <si>
    <t>1011 Pomoć obiteljima i kućanstvima</t>
  </si>
  <si>
    <t>Pomoći unutar općeg proračuna</t>
  </si>
  <si>
    <t>A100200 Zapošljavanja - programi i pomoći Opće države</t>
  </si>
  <si>
    <t>A100024 Organizacija "Zadvarski šušur" i smotra klapa</t>
  </si>
  <si>
    <t>A100002 Osobni automobil</t>
  </si>
  <si>
    <t>T170001 Trošak izbora</t>
  </si>
  <si>
    <t xml:space="preserve">T170002 Trošak izborne promidžba </t>
  </si>
  <si>
    <t>K200007 Prostorni planovi, strateški planovi  i ostala dokumentacija - izrada</t>
  </si>
  <si>
    <t>K800001 Uređenje i opremanje "Doma kulture"</t>
  </si>
  <si>
    <t>1002 Održavanje objekata i uređenje komunalne infrastrukture</t>
  </si>
  <si>
    <t>K800002 Biciklističke staze</t>
  </si>
  <si>
    <t>K800003 Navodnjavanje polja</t>
  </si>
  <si>
    <t>K800004 "Lungo mare" - projektiranje i izgradnja</t>
  </si>
  <si>
    <t>T300005 Higijeničarska služba, zaštita životinja i veterinarske usluge</t>
  </si>
  <si>
    <t>K200008 Održavanje spomenika - Tvrđava Duare</t>
  </si>
  <si>
    <t>A100025 Stipendije i jednokratne pomoći</t>
  </si>
  <si>
    <t>A100015 Uređenje turističke infrastrukture</t>
  </si>
  <si>
    <t>Kapitalne donacije (projektna dokumentacija i uređenje prostorija, nabavka vozila)</t>
  </si>
  <si>
    <t>PLAN ZA 2020</t>
  </si>
  <si>
    <t>Opis</t>
  </si>
  <si>
    <t>Izvor</t>
  </si>
  <si>
    <t xml:space="preserve">POSEBNI DIO PRORAČUNA 2020.G. </t>
  </si>
  <si>
    <t>Ostvarenje</t>
  </si>
  <si>
    <t>rebalans ZA 2020</t>
  </si>
  <si>
    <t>PROMIJENA</t>
  </si>
  <si>
    <t>Indeks rebalansa</t>
  </si>
  <si>
    <t>Za ostvariti do kraja godine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</si>
</sst>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</numFmts>
  <fonts count="6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8"/>
      <color indexed="62"/>
      <name val="Calibri"/>
      <family val="2"/>
    </font>
    <font>
      <sz val="8"/>
      <color indexed="8"/>
      <name val="Calibri"/>
      <family val="2"/>
    </font>
    <font>
      <sz val="8"/>
      <color indexed="62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7"/>
      <name val="Calibri"/>
      <family val="2"/>
    </font>
    <font>
      <sz val="12"/>
      <name val="Calibri"/>
      <family val="2"/>
    </font>
    <font>
      <b/>
      <sz val="7"/>
      <color indexed="62"/>
      <name val="Calibri"/>
      <family val="2"/>
    </font>
    <font>
      <b/>
      <sz val="10"/>
      <color indexed="62"/>
      <name val="Calibri"/>
      <family val="2"/>
    </font>
    <font>
      <b/>
      <i/>
      <sz val="12"/>
      <color indexed="62"/>
      <name val="Calibri"/>
      <family val="2"/>
    </font>
    <font>
      <b/>
      <sz val="12"/>
      <color indexed="62"/>
      <name val="Calibri"/>
      <family val="2"/>
    </font>
    <font>
      <sz val="12"/>
      <color indexed="62"/>
      <name val="Calibri"/>
      <family val="2"/>
    </font>
    <font>
      <sz val="8"/>
      <color indexed="10"/>
      <name val="Calibri"/>
      <family val="2"/>
    </font>
    <font>
      <sz val="7"/>
      <color indexed="10"/>
      <name val="Calibri"/>
      <family val="2"/>
    </font>
    <font>
      <sz val="10"/>
      <color indexed="10"/>
      <name val="Calibri"/>
      <family val="2"/>
    </font>
    <font>
      <sz val="12"/>
      <color indexed="10"/>
      <name val="Calibri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8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1" applyNumberFormat="0" applyFont="0" applyAlignment="0" applyProtection="0"/>
    <xf numFmtId="0" fontId="45" fillId="21" borderId="0" applyNumberFormat="0" applyBorder="0" applyAlignment="0" applyProtection="0"/>
    <xf numFmtId="0" fontId="46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2" applyNumberFormat="0" applyAlignment="0" applyProtection="0"/>
    <xf numFmtId="0" fontId="48" fillId="28" borderId="3" applyNumberFormat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9" fontId="43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1" borderId="8" applyNumberFormat="0" applyAlignment="0" applyProtection="0"/>
    <xf numFmtId="0" fontId="1" fillId="32" borderId="9" applyNumberFormat="0" applyProtection="0">
      <alignment horizontal="left" vertical="center" indent="1"/>
    </xf>
    <xf numFmtId="4" fontId="2" fillId="33" borderId="9" applyNumberFormat="0" applyProtection="0">
      <alignment horizontal="right" vertical="center"/>
    </xf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4" borderId="3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3" fillId="0" borderId="0" xfId="0" applyNumberFormat="1" applyFont="1" applyAlignment="1">
      <alignment horizontal="center" vertical="center"/>
    </xf>
    <xf numFmtId="4" fontId="23" fillId="0" borderId="0" xfId="0" applyNumberFormat="1" applyFont="1" applyAlignment="1">
      <alignment vertical="center"/>
    </xf>
    <xf numFmtId="4" fontId="24" fillId="0" borderId="0" xfId="0" applyNumberFormat="1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7" fillId="0" borderId="0" xfId="5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2" fillId="0" borderId="0" xfId="59" applyFont="1" applyFill="1" applyBorder="1" applyAlignment="1">
      <alignment vertical="center" wrapText="1"/>
    </xf>
    <xf numFmtId="4" fontId="30" fillId="0" borderId="0" xfId="0" applyNumberFormat="1" applyFont="1" applyAlignment="1">
      <alignment horizontal="center" vertical="center"/>
    </xf>
    <xf numFmtId="164" fontId="62" fillId="0" borderId="0" xfId="53" applyNumberFormat="1" applyFont="1" applyAlignment="1">
      <alignment vertical="center"/>
      <protection/>
    </xf>
    <xf numFmtId="0" fontId="2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164" fontId="36" fillId="0" borderId="0" xfId="0" applyNumberFormat="1" applyFont="1" applyAlignment="1">
      <alignment horizontal="center" vertical="center"/>
    </xf>
    <xf numFmtId="164" fontId="29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37" fillId="0" borderId="0" xfId="0" applyFont="1" applyAlignment="1">
      <alignment vertical="center"/>
    </xf>
    <xf numFmtId="49" fontId="23" fillId="35" borderId="0" xfId="0" applyNumberFormat="1" applyFont="1" applyFill="1" applyAlignment="1">
      <alignment horizontal="left" vertical="center"/>
    </xf>
    <xf numFmtId="0" fontId="25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26" fillId="35" borderId="0" xfId="0" applyFont="1" applyFill="1" applyAlignment="1">
      <alignment vertical="center"/>
    </xf>
    <xf numFmtId="0" fontId="29" fillId="35" borderId="0" xfId="0" applyFont="1" applyFill="1" applyAlignment="1">
      <alignment vertical="center"/>
    </xf>
    <xf numFmtId="4" fontId="23" fillId="35" borderId="0" xfId="0" applyNumberFormat="1" applyFont="1" applyFill="1" applyAlignment="1">
      <alignment horizontal="center" vertical="center"/>
    </xf>
    <xf numFmtId="164" fontId="29" fillId="35" borderId="0" xfId="0" applyNumberFormat="1" applyFont="1" applyFill="1" applyAlignment="1">
      <alignment vertical="center"/>
    </xf>
    <xf numFmtId="0" fontId="38" fillId="36" borderId="0" xfId="0" applyFont="1" applyFill="1" applyAlignment="1">
      <alignment horizontal="left" vertical="center"/>
    </xf>
    <xf numFmtId="0" fontId="39" fillId="36" borderId="0" xfId="0" applyFont="1" applyFill="1" applyAlignment="1">
      <alignment vertical="center"/>
    </xf>
    <xf numFmtId="0" fontId="19" fillId="36" borderId="0" xfId="0" applyFont="1" applyFill="1" applyAlignment="1">
      <alignment vertical="center"/>
    </xf>
    <xf numFmtId="0" fontId="40" fillId="36" borderId="0" xfId="0" applyFont="1" applyFill="1" applyAlignment="1">
      <alignment vertical="center"/>
    </xf>
    <xf numFmtId="0" fontId="41" fillId="36" borderId="0" xfId="0" applyFont="1" applyFill="1" applyAlignment="1">
      <alignment vertical="center"/>
    </xf>
    <xf numFmtId="4" fontId="38" fillId="36" borderId="0" xfId="0" applyNumberFormat="1" applyFont="1" applyFill="1" applyAlignment="1">
      <alignment horizontal="center" vertical="center"/>
    </xf>
    <xf numFmtId="164" fontId="41" fillId="36" borderId="0" xfId="0" applyNumberFormat="1" applyFont="1" applyFill="1" applyAlignment="1">
      <alignment vertical="center"/>
    </xf>
    <xf numFmtId="4" fontId="38" fillId="0" borderId="0" xfId="0" applyNumberFormat="1" applyFont="1" applyAlignment="1">
      <alignment horizontal="center" vertical="center"/>
    </xf>
    <xf numFmtId="164" fontId="41" fillId="0" borderId="0" xfId="0" applyNumberFormat="1" applyFont="1" applyAlignment="1">
      <alignment vertical="center"/>
    </xf>
    <xf numFmtId="0" fontId="0" fillId="6" borderId="0" xfId="0" applyFont="1" applyFill="1" applyAlignment="1">
      <alignment vertical="center"/>
    </xf>
    <xf numFmtId="4" fontId="30" fillId="6" borderId="0" xfId="0" applyNumberFormat="1" applyFont="1" applyFill="1" applyAlignment="1">
      <alignment horizontal="center" vertical="center"/>
    </xf>
    <xf numFmtId="164" fontId="32" fillId="6" borderId="0" xfId="0" applyNumberFormat="1" applyFont="1" applyFill="1" applyAlignment="1">
      <alignment vertical="center"/>
    </xf>
    <xf numFmtId="164" fontId="32" fillId="0" borderId="0" xfId="60" applyNumberFormat="1" applyFont="1" applyFill="1" applyBorder="1" applyAlignment="1">
      <alignment horizontal="right" vertical="center"/>
    </xf>
    <xf numFmtId="164" fontId="32" fillId="6" borderId="0" xfId="0" applyNumberFormat="1" applyFont="1" applyFill="1" applyAlignment="1" applyProtection="1">
      <alignment vertical="center"/>
      <protection locked="0"/>
    </xf>
    <xf numFmtId="0" fontId="30" fillId="0" borderId="0" xfId="0" applyFont="1" applyFill="1" applyAlignment="1">
      <alignment horizontal="left" vertical="center"/>
    </xf>
    <xf numFmtId="0" fontId="3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64" fontId="32" fillId="0" borderId="0" xfId="0" applyNumberFormat="1" applyFont="1" applyBorder="1" applyAlignment="1" applyProtection="1">
      <alignment vertical="center"/>
      <protection locked="0"/>
    </xf>
    <xf numFmtId="0" fontId="3" fillId="6" borderId="0" xfId="0" applyFont="1" applyFill="1" applyAlignment="1">
      <alignment vertical="center"/>
    </xf>
    <xf numFmtId="0" fontId="27" fillId="6" borderId="0" xfId="0" applyFont="1" applyFill="1" applyAlignment="1" applyProtection="1">
      <alignment vertical="center"/>
      <protection locked="0"/>
    </xf>
    <xf numFmtId="0" fontId="32" fillId="6" borderId="0" xfId="0" applyFont="1" applyFill="1" applyAlignment="1" applyProtection="1">
      <alignment vertical="center"/>
      <protection locked="0"/>
    </xf>
    <xf numFmtId="4" fontId="30" fillId="6" borderId="0" xfId="0" applyNumberFormat="1" applyFont="1" applyFill="1" applyAlignment="1" quotePrefix="1">
      <alignment horizontal="center" vertical="center"/>
    </xf>
    <xf numFmtId="0" fontId="42" fillId="0" borderId="0" xfId="0" applyFont="1" applyFill="1" applyAlignment="1">
      <alignment horizontal="left" vertical="center"/>
    </xf>
    <xf numFmtId="4" fontId="30" fillId="0" borderId="0" xfId="0" applyNumberFormat="1" applyFont="1" applyFill="1" applyAlignment="1" quotePrefix="1">
      <alignment horizontal="center" vertical="center"/>
    </xf>
    <xf numFmtId="0" fontId="1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" fontId="63" fillId="0" borderId="0" xfId="0" applyNumberFormat="1" applyFont="1" applyFill="1" applyAlignment="1">
      <alignment horizontal="center" vertical="center"/>
    </xf>
    <xf numFmtId="164" fontId="41" fillId="0" borderId="0" xfId="0" applyNumberFormat="1" applyFont="1" applyAlignment="1" applyProtection="1">
      <alignment vertical="center"/>
      <protection locked="0"/>
    </xf>
    <xf numFmtId="0" fontId="26" fillId="6" borderId="0" xfId="0" applyFont="1" applyFill="1" applyAlignment="1" applyProtection="1">
      <alignment vertical="center"/>
      <protection locked="0"/>
    </xf>
    <xf numFmtId="0" fontId="29" fillId="6" borderId="0" xfId="0" applyFont="1" applyFill="1" applyAlignment="1" applyProtection="1">
      <alignment vertical="center"/>
      <protection locked="0"/>
    </xf>
    <xf numFmtId="49" fontId="30" fillId="0" borderId="0" xfId="0" applyNumberFormat="1" applyFont="1" applyAlignment="1">
      <alignment horizontal="left" vertical="center"/>
    </xf>
    <xf numFmtId="49" fontId="31" fillId="0" borderId="0" xfId="0" applyNumberFormat="1" applyFont="1" applyAlignment="1">
      <alignment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vertical="center"/>
    </xf>
    <xf numFmtId="0" fontId="42" fillId="0" borderId="0" xfId="0" applyFont="1" applyAlignment="1">
      <alignment horizontal="left" vertical="center"/>
    </xf>
    <xf numFmtId="4" fontId="30" fillId="0" borderId="0" xfId="0" applyNumberFormat="1" applyFont="1" applyAlignment="1" quotePrefix="1">
      <alignment horizontal="center" vertical="center"/>
    </xf>
    <xf numFmtId="164" fontId="32" fillId="0" borderId="0" xfId="0" applyNumberFormat="1" applyFont="1" applyFill="1" applyAlignment="1">
      <alignment vertical="center"/>
    </xf>
    <xf numFmtId="0" fontId="29" fillId="0" borderId="0" xfId="54" applyFont="1" applyFill="1" applyBorder="1" applyAlignment="1">
      <alignment horizontal="left" vertical="center" wrapText="1"/>
      <protection/>
    </xf>
    <xf numFmtId="0" fontId="25" fillId="0" borderId="0" xfId="0" applyFont="1" applyFill="1" applyAlignment="1">
      <alignment vertical="center"/>
    </xf>
    <xf numFmtId="4" fontId="30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38" fillId="37" borderId="0" xfId="0" applyFont="1" applyFill="1" applyAlignment="1">
      <alignment horizontal="left" vertical="center"/>
    </xf>
    <xf numFmtId="0" fontId="39" fillId="37" borderId="0" xfId="0" applyFont="1" applyFill="1" applyAlignment="1">
      <alignment vertical="center"/>
    </xf>
    <xf numFmtId="0" fontId="19" fillId="37" borderId="0" xfId="0" applyFont="1" applyFill="1" applyAlignment="1">
      <alignment vertical="center"/>
    </xf>
    <xf numFmtId="0" fontId="40" fillId="37" borderId="0" xfId="0" applyFont="1" applyFill="1" applyAlignment="1">
      <alignment vertical="center"/>
    </xf>
    <xf numFmtId="0" fontId="29" fillId="37" borderId="0" xfId="0" applyFont="1" applyFill="1" applyAlignment="1">
      <alignment vertical="center"/>
    </xf>
    <xf numFmtId="4" fontId="38" fillId="37" borderId="0" xfId="0" applyNumberFormat="1" applyFont="1" applyFill="1" applyAlignment="1">
      <alignment horizontal="center" vertical="center"/>
    </xf>
    <xf numFmtId="164" fontId="41" fillId="37" borderId="0" xfId="0" applyNumberFormat="1" applyFont="1" applyFill="1" applyAlignment="1" applyProtection="1">
      <alignment vertical="center"/>
      <protection locked="0"/>
    </xf>
    <xf numFmtId="4" fontId="38" fillId="37" borderId="0" xfId="0" applyNumberFormat="1" applyFont="1" applyFill="1" applyAlignment="1" applyProtection="1">
      <alignment horizontal="center" vertical="center"/>
      <protection locked="0"/>
    </xf>
    <xf numFmtId="0" fontId="23" fillId="38" borderId="0" xfId="0" applyFont="1" applyFill="1" applyAlignment="1">
      <alignment vertical="center"/>
    </xf>
    <xf numFmtId="0" fontId="23" fillId="38" borderId="0" xfId="0" applyFont="1" applyFill="1" applyAlignment="1">
      <alignment horizontal="right" vertical="center"/>
    </xf>
    <xf numFmtId="0" fontId="23" fillId="38" borderId="0" xfId="0" applyFont="1" applyFill="1" applyAlignment="1">
      <alignment vertical="center" wrapText="1"/>
    </xf>
    <xf numFmtId="49" fontId="23" fillId="6" borderId="0" xfId="0" applyNumberFormat="1" applyFont="1" applyFill="1" applyAlignment="1">
      <alignment horizontal="center" vertical="center"/>
    </xf>
    <xf numFmtId="0" fontId="27" fillId="6" borderId="0" xfId="0" applyFont="1" applyFill="1" applyAlignment="1" applyProtection="1">
      <alignment horizontal="left" vertical="center" wrapText="1"/>
      <protection locked="0"/>
    </xf>
    <xf numFmtId="164" fontId="0" fillId="0" borderId="0" xfId="0" applyNumberFormat="1" applyAlignment="1">
      <alignment vertical="center"/>
    </xf>
    <xf numFmtId="49" fontId="23" fillId="6" borderId="0" xfId="0" applyNumberFormat="1" applyFont="1" applyFill="1" applyAlignment="1">
      <alignment horizontal="center" vertical="center"/>
    </xf>
    <xf numFmtId="0" fontId="26" fillId="6" borderId="0" xfId="0" applyFont="1" applyFill="1" applyAlignment="1" applyProtection="1">
      <alignment horizontal="left" vertical="center" wrapText="1"/>
      <protection locked="0"/>
    </xf>
    <xf numFmtId="0" fontId="27" fillId="6" borderId="0" xfId="0" applyFont="1" applyFill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left" vertical="center"/>
    </xf>
    <xf numFmtId="0" fontId="26" fillId="6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left" vertical="center" wrapText="1"/>
    </xf>
    <xf numFmtId="0" fontId="27" fillId="6" borderId="0" xfId="0" applyFont="1" applyFill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center" vertical="center"/>
    </xf>
    <xf numFmtId="49" fontId="30" fillId="6" borderId="0" xfId="0" applyNumberFormat="1" applyFont="1" applyFill="1" applyAlignment="1">
      <alignment horizontal="center" vertical="center"/>
    </xf>
    <xf numFmtId="0" fontId="27" fillId="6" borderId="0" xfId="0" applyFont="1" applyFill="1" applyAlignment="1" applyProtection="1">
      <alignment horizontal="left" vertical="center"/>
      <protection locked="0"/>
    </xf>
    <xf numFmtId="49" fontId="30" fillId="0" borderId="0" xfId="0" applyNumberFormat="1" applyFont="1" applyFill="1" applyAlignment="1">
      <alignment horizontal="center" vertical="center"/>
    </xf>
  </cellXfs>
  <cellStyles count="55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Normal 3" xfId="52"/>
    <cellStyle name="Normal 4" xfId="53"/>
    <cellStyle name="Obično_List5" xfId="54"/>
    <cellStyle name="Percent" xfId="55"/>
    <cellStyle name="Povezana ćelija" xfId="56"/>
    <cellStyle name="Followed Hyperlink" xfId="57"/>
    <cellStyle name="Provjera ćelije" xfId="58"/>
    <cellStyle name="SAPBEXHLevel2" xfId="59"/>
    <cellStyle name="SAPBEXstdData" xfId="60"/>
    <cellStyle name="Tekst objašnjenja" xfId="61"/>
    <cellStyle name="Tekst upozorenja" xfId="62"/>
    <cellStyle name="Ukupni zbroj" xfId="63"/>
    <cellStyle name="Unos" xfId="64"/>
    <cellStyle name="Currency" xfId="65"/>
    <cellStyle name="Currency [0]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9"/>
  <sheetViews>
    <sheetView tabSelected="1" view="pageBreakPreview" zoomScale="90" zoomScaleNormal="115" zoomScaleSheetLayoutView="90" zoomScalePageLayoutView="0" workbookViewId="0" topLeftCell="A72">
      <selection activeCell="I154" sqref="I154"/>
    </sheetView>
  </sheetViews>
  <sheetFormatPr defaultColWidth="9.140625" defaultRowHeight="15"/>
  <cols>
    <col min="1" max="1" width="2.421875" style="10" customWidth="1"/>
    <col min="2" max="2" width="2.140625" style="8" customWidth="1"/>
    <col min="3" max="3" width="1.421875" style="12" customWidth="1"/>
    <col min="4" max="4" width="5.140625" style="9" customWidth="1"/>
    <col min="5" max="5" width="49.28125" style="14" customWidth="1"/>
    <col min="6" max="7" width="20.28125" style="26" customWidth="1"/>
    <col min="8" max="8" width="4.8515625" style="5" customWidth="1"/>
    <col min="9" max="10" width="20.28125" style="26" customWidth="1"/>
    <col min="11" max="11" width="8.00390625" style="6" customWidth="1"/>
    <col min="12" max="12" width="20.28125" style="26" customWidth="1"/>
    <col min="13" max="16384" width="9.140625" style="1" customWidth="1"/>
  </cols>
  <sheetData>
    <row r="1" spans="1:12" ht="15.75">
      <c r="A1" s="21"/>
      <c r="B1" s="22"/>
      <c r="C1" s="13"/>
      <c r="D1" s="23"/>
      <c r="E1" s="24" t="s">
        <v>0</v>
      </c>
      <c r="F1" s="25"/>
      <c r="G1" s="25"/>
      <c r="H1" s="3"/>
      <c r="I1" s="25"/>
      <c r="J1" s="25"/>
      <c r="K1" s="4"/>
      <c r="L1" s="25"/>
    </row>
    <row r="3" spans="5:8" ht="15.75">
      <c r="E3" s="28" t="s">
        <v>128</v>
      </c>
      <c r="H3" s="7"/>
    </row>
    <row r="4" spans="1:12" ht="30.75" customHeight="1">
      <c r="A4" s="89" t="s">
        <v>127</v>
      </c>
      <c r="B4" s="89"/>
      <c r="C4" s="89"/>
      <c r="D4" s="89" t="s">
        <v>1</v>
      </c>
      <c r="E4" s="89" t="s">
        <v>126</v>
      </c>
      <c r="F4" s="90" t="s">
        <v>125</v>
      </c>
      <c r="G4" s="90" t="s">
        <v>129</v>
      </c>
      <c r="H4" s="91"/>
      <c r="I4" s="90" t="s">
        <v>131</v>
      </c>
      <c r="J4" s="90" t="s">
        <v>130</v>
      </c>
      <c r="K4" s="91" t="s">
        <v>132</v>
      </c>
      <c r="L4" s="90" t="s">
        <v>133</v>
      </c>
    </row>
    <row r="5" spans="1:12" ht="15.75">
      <c r="A5" s="29" t="s">
        <v>2</v>
      </c>
      <c r="B5" s="30"/>
      <c r="C5" s="31"/>
      <c r="D5" s="32"/>
      <c r="E5" s="33"/>
      <c r="F5" s="35">
        <f>F6</f>
        <v>3381850</v>
      </c>
      <c r="G5" s="35">
        <f>G6</f>
        <v>2006024.7400000002</v>
      </c>
      <c r="H5" s="34">
        <f aca="true" t="shared" si="0" ref="H5:H37">G5/F5</f>
        <v>0.5931737776660704</v>
      </c>
      <c r="I5" s="35">
        <f>I6</f>
        <v>-612600</v>
      </c>
      <c r="J5" s="35">
        <f>J6</f>
        <v>2769250</v>
      </c>
      <c r="K5" s="34">
        <f>J5/F5</f>
        <v>0.8188565430163963</v>
      </c>
      <c r="L5" s="35">
        <f>L6</f>
        <v>763225.26</v>
      </c>
    </row>
    <row r="6" spans="1:12" ht="15.75">
      <c r="A6" s="36" t="s">
        <v>3</v>
      </c>
      <c r="B6" s="37"/>
      <c r="C6" s="38"/>
      <c r="D6" s="39"/>
      <c r="E6" s="40"/>
      <c r="F6" s="42">
        <f>F7+F40+F52+F72+F82+F92+F106+F111+F124+F141+F146+F150</f>
        <v>3381850</v>
      </c>
      <c r="G6" s="42">
        <f>G7+G40+G52+G72+G82+G92+G106+G111+G124+G141+G146+G150</f>
        <v>2006024.7400000002</v>
      </c>
      <c r="H6" s="41">
        <f t="shared" si="0"/>
        <v>0.5931737776660704</v>
      </c>
      <c r="I6" s="42">
        <f>I7+I40+I52+I72+I82+I92+I106+I111+I124+I141+I146+I150</f>
        <v>-612600</v>
      </c>
      <c r="J6" s="42">
        <f>J7+J40+J52+J72+J82+J92+J106+J111+J124+J141+J146+J150</f>
        <v>2769250</v>
      </c>
      <c r="K6" s="41">
        <f>J6/F6</f>
        <v>0.8188565430163963</v>
      </c>
      <c r="L6" s="42">
        <f>L7+L40+L52+L72+L82+L92+L106+L111+L124+L141+L146+L150</f>
        <v>763225.26</v>
      </c>
    </row>
    <row r="7" spans="1:12" ht="31.5" customHeight="1">
      <c r="A7" s="108"/>
      <c r="B7" s="108"/>
      <c r="C7" s="103" t="s">
        <v>4</v>
      </c>
      <c r="D7" s="103"/>
      <c r="E7" s="103"/>
      <c r="F7" s="44">
        <f>F8+F18+F24+F26+F28+F30+F33+F36+F38</f>
        <v>510100</v>
      </c>
      <c r="G7" s="44">
        <f>G8+G18+G24+G26+G28+G30+G33+G36+G38</f>
        <v>430200.81</v>
      </c>
      <c r="H7" s="43">
        <f t="shared" si="0"/>
        <v>0.8433656341893746</v>
      </c>
      <c r="I7" s="44">
        <f>I8+I18+I24+I26+I28+I30+I33+I36+I38</f>
        <v>17400</v>
      </c>
      <c r="J7" s="44">
        <f>J8+J18+J24+J26+J28+J30+J33+J36+J38</f>
        <v>527500</v>
      </c>
      <c r="K7" s="43">
        <f>J7/F7</f>
        <v>1.0341109586355617</v>
      </c>
      <c r="L7" s="44">
        <f>L8+L18+L24+L26+L28+L30+L33+L36+L38</f>
        <v>97299.19000000002</v>
      </c>
    </row>
    <row r="8" spans="1:12" ht="15.75">
      <c r="A8" s="106" t="s">
        <v>5</v>
      </c>
      <c r="B8" s="106"/>
      <c r="C8" s="45"/>
      <c r="D8" s="99" t="s">
        <v>6</v>
      </c>
      <c r="E8" s="99"/>
      <c r="F8" s="47">
        <f>SUM(F9:F17)</f>
        <v>402900</v>
      </c>
      <c r="G8" s="47">
        <f>SUM(G9:G17)</f>
        <v>334834.94999999995</v>
      </c>
      <c r="H8" s="46">
        <f t="shared" si="0"/>
        <v>0.8310621742367832</v>
      </c>
      <c r="I8" s="47">
        <f>SUM(I9:I17)</f>
        <v>0</v>
      </c>
      <c r="J8" s="47">
        <f>SUM(J9:J17)</f>
        <v>402900</v>
      </c>
      <c r="K8" s="46">
        <f>J8/F8</f>
        <v>1</v>
      </c>
      <c r="L8" s="47">
        <f>SUM(L9:L17)</f>
        <v>68065.05000000002</v>
      </c>
    </row>
    <row r="9" spans="1:12" s="2" customFormat="1" ht="15.75">
      <c r="A9" s="15">
        <v>11</v>
      </c>
      <c r="B9" s="16"/>
      <c r="C9" s="17"/>
      <c r="D9" s="11" t="s">
        <v>7</v>
      </c>
      <c r="E9" s="18" t="s">
        <v>8</v>
      </c>
      <c r="F9" s="20">
        <v>217400</v>
      </c>
      <c r="G9" s="20">
        <f>199618.05</f>
        <v>199618.05</v>
      </c>
      <c r="H9" s="19">
        <f t="shared" si="0"/>
        <v>0.91820630174793</v>
      </c>
      <c r="I9" s="20">
        <v>350</v>
      </c>
      <c r="J9" s="20">
        <f aca="true" t="shared" si="1" ref="J9:J16">F9+I9</f>
        <v>217750</v>
      </c>
      <c r="K9" s="19">
        <f>J9/F9</f>
        <v>1.0016099356025758</v>
      </c>
      <c r="L9" s="20">
        <f>J9-G9</f>
        <v>18131.95000000001</v>
      </c>
    </row>
    <row r="10" spans="1:12" s="2" customFormat="1" ht="15.75">
      <c r="A10" s="15">
        <v>11</v>
      </c>
      <c r="B10" s="16"/>
      <c r="C10" s="17"/>
      <c r="D10" s="11" t="s">
        <v>9</v>
      </c>
      <c r="E10" s="18" t="s">
        <v>10</v>
      </c>
      <c r="F10" s="20">
        <v>6000</v>
      </c>
      <c r="G10" s="20">
        <v>1000</v>
      </c>
      <c r="H10" s="19">
        <f t="shared" si="0"/>
        <v>0.16666666666666666</v>
      </c>
      <c r="I10" s="20">
        <v>-600</v>
      </c>
      <c r="J10" s="20">
        <f t="shared" si="1"/>
        <v>5400</v>
      </c>
      <c r="K10" s="19">
        <f aca="true" t="shared" si="2" ref="K10:K16">J10/F10</f>
        <v>0.9</v>
      </c>
      <c r="L10" s="20">
        <f aca="true" t="shared" si="3" ref="L10:L16">J10-G10</f>
        <v>4400</v>
      </c>
    </row>
    <row r="11" spans="1:12" s="2" customFormat="1" ht="15.75">
      <c r="A11" s="15">
        <v>11</v>
      </c>
      <c r="B11" s="16"/>
      <c r="C11" s="17"/>
      <c r="D11" s="11" t="s">
        <v>11</v>
      </c>
      <c r="E11" s="18" t="s">
        <v>12</v>
      </c>
      <c r="F11" s="20">
        <v>35900</v>
      </c>
      <c r="G11" s="20">
        <f>32936.82</f>
        <v>32936.82</v>
      </c>
      <c r="H11" s="19">
        <f t="shared" si="0"/>
        <v>0.9174601671309192</v>
      </c>
      <c r="I11" s="20">
        <v>50</v>
      </c>
      <c r="J11" s="20">
        <f t="shared" si="1"/>
        <v>35950</v>
      </c>
      <c r="K11" s="19">
        <f t="shared" si="2"/>
        <v>1.001392757660167</v>
      </c>
      <c r="L11" s="20">
        <f t="shared" si="3"/>
        <v>3013.1800000000003</v>
      </c>
    </row>
    <row r="12" spans="1:12" s="2" customFormat="1" ht="15.75">
      <c r="A12" s="15">
        <v>11</v>
      </c>
      <c r="B12" s="16"/>
      <c r="C12" s="17"/>
      <c r="D12" s="11" t="s">
        <v>13</v>
      </c>
      <c r="E12" s="18" t="s">
        <v>14</v>
      </c>
      <c r="F12" s="20">
        <v>9600</v>
      </c>
      <c r="G12" s="20">
        <f>8275+750</f>
        <v>9025</v>
      </c>
      <c r="H12" s="19">
        <f t="shared" si="0"/>
        <v>0.9401041666666666</v>
      </c>
      <c r="I12" s="20">
        <v>200</v>
      </c>
      <c r="J12" s="20">
        <f t="shared" si="1"/>
        <v>9800</v>
      </c>
      <c r="K12" s="19">
        <f t="shared" si="2"/>
        <v>1.0208333333333333</v>
      </c>
      <c r="L12" s="20">
        <f t="shared" si="3"/>
        <v>775</v>
      </c>
    </row>
    <row r="13" spans="1:12" s="2" customFormat="1" ht="15.75">
      <c r="A13" s="15">
        <v>11</v>
      </c>
      <c r="B13" s="16"/>
      <c r="C13" s="17"/>
      <c r="D13" s="11" t="s">
        <v>15</v>
      </c>
      <c r="E13" s="18" t="s">
        <v>16</v>
      </c>
      <c r="F13" s="20">
        <v>25000</v>
      </c>
      <c r="G13" s="20">
        <v>19798.87</v>
      </c>
      <c r="H13" s="19">
        <f t="shared" si="0"/>
        <v>0.7919548</v>
      </c>
      <c r="I13" s="20"/>
      <c r="J13" s="20">
        <f t="shared" si="1"/>
        <v>25000</v>
      </c>
      <c r="K13" s="19">
        <f t="shared" si="2"/>
        <v>1</v>
      </c>
      <c r="L13" s="20">
        <f t="shared" si="3"/>
        <v>5201.130000000001</v>
      </c>
    </row>
    <row r="14" spans="1:12" s="2" customFormat="1" ht="15.75">
      <c r="A14" s="15">
        <v>11</v>
      </c>
      <c r="B14" s="16"/>
      <c r="C14" s="17"/>
      <c r="D14" s="11" t="s">
        <v>17</v>
      </c>
      <c r="E14" s="18" t="s">
        <v>18</v>
      </c>
      <c r="F14" s="20">
        <v>65000</v>
      </c>
      <c r="G14" s="20">
        <v>61023.37</v>
      </c>
      <c r="H14" s="19">
        <f t="shared" si="0"/>
        <v>0.9388210769230769</v>
      </c>
      <c r="I14" s="20">
        <v>10000</v>
      </c>
      <c r="J14" s="20">
        <f t="shared" si="1"/>
        <v>75000</v>
      </c>
      <c r="K14" s="19">
        <f t="shared" si="2"/>
        <v>1.1538461538461537</v>
      </c>
      <c r="L14" s="20">
        <f t="shared" si="3"/>
        <v>13976.629999999997</v>
      </c>
    </row>
    <row r="15" spans="1:12" s="2" customFormat="1" ht="15.75">
      <c r="A15" s="15">
        <v>11</v>
      </c>
      <c r="B15" s="16"/>
      <c r="C15" s="17"/>
      <c r="D15" s="11" t="s">
        <v>19</v>
      </c>
      <c r="E15" s="18" t="s">
        <v>20</v>
      </c>
      <c r="F15" s="20">
        <v>30000</v>
      </c>
      <c r="G15" s="20">
        <v>2461.72</v>
      </c>
      <c r="H15" s="19">
        <f t="shared" si="0"/>
        <v>0.08205733333333333</v>
      </c>
      <c r="I15" s="20">
        <v>-10000</v>
      </c>
      <c r="J15" s="20">
        <f t="shared" si="1"/>
        <v>20000</v>
      </c>
      <c r="K15" s="19">
        <f t="shared" si="2"/>
        <v>0.6666666666666666</v>
      </c>
      <c r="L15" s="20">
        <f t="shared" si="3"/>
        <v>17538.28</v>
      </c>
    </row>
    <row r="16" spans="1:12" s="2" customFormat="1" ht="15.75">
      <c r="A16" s="15">
        <v>11</v>
      </c>
      <c r="B16" s="16"/>
      <c r="C16" s="17"/>
      <c r="D16" s="11" t="s">
        <v>21</v>
      </c>
      <c r="E16" s="18" t="s">
        <v>22</v>
      </c>
      <c r="F16" s="20">
        <v>14000</v>
      </c>
      <c r="G16" s="20">
        <v>8971.12</v>
      </c>
      <c r="H16" s="19">
        <f t="shared" si="0"/>
        <v>0.6407942857142858</v>
      </c>
      <c r="I16" s="20"/>
      <c r="J16" s="20">
        <f t="shared" si="1"/>
        <v>14000</v>
      </c>
      <c r="K16" s="19">
        <f t="shared" si="2"/>
        <v>1</v>
      </c>
      <c r="L16" s="20">
        <f t="shared" si="3"/>
        <v>5028.879999999999</v>
      </c>
    </row>
    <row r="17" spans="1:12" s="2" customFormat="1" ht="28.5" customHeight="1">
      <c r="A17" s="15"/>
      <c r="B17" s="16"/>
      <c r="C17" s="17"/>
      <c r="D17" s="11"/>
      <c r="E17" s="18"/>
      <c r="F17" s="48"/>
      <c r="G17" s="48"/>
      <c r="H17" s="19"/>
      <c r="I17" s="48"/>
      <c r="J17" s="48"/>
      <c r="K17" s="19"/>
      <c r="L17" s="48"/>
    </row>
    <row r="18" spans="1:12" ht="26.25" customHeight="1">
      <c r="A18" s="106" t="s">
        <v>5</v>
      </c>
      <c r="B18" s="106"/>
      <c r="C18" s="45"/>
      <c r="D18" s="96" t="s">
        <v>111</v>
      </c>
      <c r="E18" s="96"/>
      <c r="F18" s="49">
        <f>SUM(F19:F23)</f>
        <v>28200</v>
      </c>
      <c r="G18" s="49">
        <f>SUM(G19:G23)</f>
        <v>64029.9</v>
      </c>
      <c r="H18" s="46">
        <f t="shared" si="0"/>
        <v>2.270563829787234</v>
      </c>
      <c r="I18" s="49">
        <f>SUM(I19:I23)</f>
        <v>48000</v>
      </c>
      <c r="J18" s="49">
        <f>SUM(J19:J23)</f>
        <v>76200</v>
      </c>
      <c r="K18" s="46">
        <f>J18/F18</f>
        <v>2.702127659574468</v>
      </c>
      <c r="L18" s="49">
        <f>SUM(L19:L23)</f>
        <v>12170.099999999999</v>
      </c>
    </row>
    <row r="19" spans="1:12" s="2" customFormat="1" ht="15.75">
      <c r="A19" s="15">
        <v>11</v>
      </c>
      <c r="B19" s="16"/>
      <c r="C19" s="17"/>
      <c r="D19" s="11" t="s">
        <v>15</v>
      </c>
      <c r="E19" s="18" t="s">
        <v>16</v>
      </c>
      <c r="F19" s="20">
        <v>15000</v>
      </c>
      <c r="G19" s="20">
        <v>19756.15</v>
      </c>
      <c r="H19" s="19">
        <f t="shared" si="0"/>
        <v>1.3170766666666667</v>
      </c>
      <c r="I19" s="20">
        <v>10000</v>
      </c>
      <c r="J19" s="20">
        <f>F19+I19</f>
        <v>25000</v>
      </c>
      <c r="K19" s="19">
        <f>J19/F19</f>
        <v>1.6666666666666667</v>
      </c>
      <c r="L19" s="20">
        <f>J19-G19</f>
        <v>5243.8499999999985</v>
      </c>
    </row>
    <row r="20" spans="1:12" s="2" customFormat="1" ht="15.75">
      <c r="A20" s="15">
        <v>11</v>
      </c>
      <c r="B20" s="16"/>
      <c r="C20" s="17"/>
      <c r="D20" s="11" t="s">
        <v>17</v>
      </c>
      <c r="E20" s="18" t="s">
        <v>18</v>
      </c>
      <c r="F20" s="20">
        <f>5000+3000</f>
        <v>8000</v>
      </c>
      <c r="G20" s="20">
        <v>5059.7</v>
      </c>
      <c r="H20" s="19">
        <f t="shared" si="0"/>
        <v>0.6324624999999999</v>
      </c>
      <c r="I20" s="20"/>
      <c r="J20" s="20">
        <f>F20+I20</f>
        <v>8000</v>
      </c>
      <c r="K20" s="19">
        <f>J20/F20</f>
        <v>1</v>
      </c>
      <c r="L20" s="20">
        <f>J20-G20</f>
        <v>2940.3</v>
      </c>
    </row>
    <row r="21" spans="1:12" s="2" customFormat="1" ht="15.75">
      <c r="A21" s="15">
        <v>11</v>
      </c>
      <c r="B21" s="16"/>
      <c r="C21" s="17"/>
      <c r="D21" s="11" t="s">
        <v>19</v>
      </c>
      <c r="E21" s="18" t="s">
        <v>20</v>
      </c>
      <c r="F21" s="20">
        <v>5200</v>
      </c>
      <c r="G21" s="20">
        <v>1214.05</v>
      </c>
      <c r="H21" s="19">
        <f>G21/F21</f>
        <v>0.23347115384615383</v>
      </c>
      <c r="I21" s="20"/>
      <c r="J21" s="20">
        <f>F21+I21</f>
        <v>5200</v>
      </c>
      <c r="K21" s="19">
        <f>J21/F21</f>
        <v>1</v>
      </c>
      <c r="L21" s="20">
        <f>J21-G21</f>
        <v>3985.95</v>
      </c>
    </row>
    <row r="22" spans="1:12" s="2" customFormat="1" ht="15.75">
      <c r="A22" s="15"/>
      <c r="B22" s="16"/>
      <c r="C22" s="17"/>
      <c r="D22" s="11">
        <v>422</v>
      </c>
      <c r="E22" s="18" t="s">
        <v>28</v>
      </c>
      <c r="F22" s="20">
        <v>0</v>
      </c>
      <c r="G22" s="20">
        <v>38000</v>
      </c>
      <c r="H22" s="72" t="s">
        <v>24</v>
      </c>
      <c r="I22" s="20">
        <v>38000</v>
      </c>
      <c r="J22" s="20">
        <f>F22+I22</f>
        <v>38000</v>
      </c>
      <c r="K22" s="72" t="s">
        <v>24</v>
      </c>
      <c r="L22" s="20">
        <f>J22-G22</f>
        <v>0</v>
      </c>
    </row>
    <row r="23" spans="1:12" s="2" customFormat="1" ht="47.25" hidden="1">
      <c r="A23" s="15">
        <v>11</v>
      </c>
      <c r="B23" s="16"/>
      <c r="C23" s="17"/>
      <c r="D23" s="11">
        <v>544</v>
      </c>
      <c r="E23" s="18" t="s">
        <v>25</v>
      </c>
      <c r="F23" s="20">
        <v>0</v>
      </c>
      <c r="G23" s="20">
        <v>0</v>
      </c>
      <c r="H23" s="72" t="s">
        <v>24</v>
      </c>
      <c r="I23" s="20">
        <v>0</v>
      </c>
      <c r="J23" s="20">
        <v>0</v>
      </c>
      <c r="K23" s="72" t="s">
        <v>24</v>
      </c>
      <c r="L23" s="20">
        <v>0</v>
      </c>
    </row>
    <row r="24" spans="1:12" ht="26.25" customHeight="1">
      <c r="A24" s="106" t="s">
        <v>5</v>
      </c>
      <c r="B24" s="106"/>
      <c r="C24" s="45"/>
      <c r="D24" s="97" t="s">
        <v>26</v>
      </c>
      <c r="E24" s="97"/>
      <c r="F24" s="49">
        <f>SUM(F25)</f>
        <v>10000</v>
      </c>
      <c r="G24" s="49">
        <f>SUM(G25)</f>
        <v>8537.5</v>
      </c>
      <c r="H24" s="46">
        <f t="shared" si="0"/>
        <v>0.85375</v>
      </c>
      <c r="I24" s="49">
        <f>SUM(I25)</f>
        <v>0</v>
      </c>
      <c r="J24" s="49">
        <f>SUM(J25)</f>
        <v>10000</v>
      </c>
      <c r="K24" s="46">
        <f aca="true" t="shared" si="4" ref="K24:K29">J24/F24</f>
        <v>1</v>
      </c>
      <c r="L24" s="49">
        <f>SUM(L25)</f>
        <v>1462.5</v>
      </c>
    </row>
    <row r="25" spans="1:12" s="2" customFormat="1" ht="15.75">
      <c r="A25" s="50">
        <v>11</v>
      </c>
      <c r="B25" s="51"/>
      <c r="C25" s="52"/>
      <c r="D25" s="11" t="s">
        <v>27</v>
      </c>
      <c r="E25" s="18" t="s">
        <v>28</v>
      </c>
      <c r="F25" s="20">
        <v>10000</v>
      </c>
      <c r="G25" s="20">
        <v>8537.5</v>
      </c>
      <c r="H25" s="19">
        <f t="shared" si="0"/>
        <v>0.85375</v>
      </c>
      <c r="I25" s="20"/>
      <c r="J25" s="20">
        <f>F25+I25</f>
        <v>10000</v>
      </c>
      <c r="K25" s="19">
        <f t="shared" si="4"/>
        <v>1</v>
      </c>
      <c r="L25" s="20">
        <f>J25-G25</f>
        <v>1462.5</v>
      </c>
    </row>
    <row r="26" spans="1:12" ht="15.75">
      <c r="A26" s="106" t="s">
        <v>5</v>
      </c>
      <c r="B26" s="106"/>
      <c r="C26" s="45"/>
      <c r="D26" s="107" t="s">
        <v>73</v>
      </c>
      <c r="E26" s="107"/>
      <c r="F26" s="49">
        <f>SUM(F27)</f>
        <v>8000</v>
      </c>
      <c r="G26" s="49">
        <f>SUM(G27)</f>
        <v>0</v>
      </c>
      <c r="H26" s="46">
        <f t="shared" si="0"/>
        <v>0</v>
      </c>
      <c r="I26" s="49">
        <f>SUM(I27)</f>
        <v>0</v>
      </c>
      <c r="J26" s="49">
        <f>SUM(J27)</f>
        <v>8000</v>
      </c>
      <c r="K26" s="46">
        <f t="shared" si="4"/>
        <v>1</v>
      </c>
      <c r="L26" s="49">
        <f>SUM(L27)</f>
        <v>8000</v>
      </c>
    </row>
    <row r="27" spans="1:12" s="2" customFormat="1" ht="15.75">
      <c r="A27" s="50">
        <v>11</v>
      </c>
      <c r="B27" s="51"/>
      <c r="C27" s="52"/>
      <c r="D27" s="11">
        <v>381</v>
      </c>
      <c r="E27" s="18" t="s">
        <v>29</v>
      </c>
      <c r="F27" s="20">
        <v>8000</v>
      </c>
      <c r="G27" s="20"/>
      <c r="H27" s="19">
        <f t="shared" si="0"/>
        <v>0</v>
      </c>
      <c r="I27" s="20"/>
      <c r="J27" s="20">
        <f>F27+I27</f>
        <v>8000</v>
      </c>
      <c r="K27" s="19">
        <f t="shared" si="4"/>
        <v>1</v>
      </c>
      <c r="L27" s="20">
        <f>J27-G27</f>
        <v>8000</v>
      </c>
    </row>
    <row r="28" spans="1:12" ht="26.25" customHeight="1">
      <c r="A28" s="106" t="s">
        <v>5</v>
      </c>
      <c r="B28" s="106"/>
      <c r="C28" s="45"/>
      <c r="D28" s="97" t="s">
        <v>74</v>
      </c>
      <c r="E28" s="97"/>
      <c r="F28" s="49">
        <f>SUM(F29)</f>
        <v>10000</v>
      </c>
      <c r="G28" s="49">
        <f>SUM(G29)</f>
        <v>8600</v>
      </c>
      <c r="H28" s="46">
        <f t="shared" si="0"/>
        <v>0.86</v>
      </c>
      <c r="I28" s="49">
        <f>SUM(I29)</f>
        <v>0</v>
      </c>
      <c r="J28" s="49">
        <f>SUM(J29)</f>
        <v>10000</v>
      </c>
      <c r="K28" s="46">
        <f t="shared" si="4"/>
        <v>1</v>
      </c>
      <c r="L28" s="49">
        <f>SUM(L29)</f>
        <v>1400</v>
      </c>
    </row>
    <row r="29" spans="1:12" s="2" customFormat="1" ht="15.75">
      <c r="A29" s="15">
        <v>11</v>
      </c>
      <c r="B29" s="16"/>
      <c r="C29" s="17"/>
      <c r="D29" s="11" t="s">
        <v>17</v>
      </c>
      <c r="E29" s="18" t="s">
        <v>18</v>
      </c>
      <c r="F29" s="20">
        <v>10000</v>
      </c>
      <c r="G29" s="20">
        <v>8600</v>
      </c>
      <c r="H29" s="19">
        <f t="shared" si="0"/>
        <v>0.86</v>
      </c>
      <c r="I29" s="20"/>
      <c r="J29" s="20">
        <f>F29+I29</f>
        <v>10000</v>
      </c>
      <c r="K29" s="19">
        <f t="shared" si="4"/>
        <v>1</v>
      </c>
      <c r="L29" s="20">
        <f>J29-G29</f>
        <v>1400</v>
      </c>
    </row>
    <row r="30" spans="1:12" ht="28.5" customHeight="1" hidden="1">
      <c r="A30" s="106" t="s">
        <v>5</v>
      </c>
      <c r="B30" s="106"/>
      <c r="C30" s="45"/>
      <c r="D30" s="97" t="s">
        <v>75</v>
      </c>
      <c r="E30" s="97"/>
      <c r="F30" s="49">
        <f>SUM(F31:F32)</f>
        <v>0</v>
      </c>
      <c r="G30" s="49">
        <f>SUM(G31:G32)</f>
        <v>0</v>
      </c>
      <c r="H30" s="46" t="e">
        <f t="shared" si="0"/>
        <v>#DIV/0!</v>
      </c>
      <c r="I30" s="49">
        <f>SUM(I31:I32)</f>
        <v>0</v>
      </c>
      <c r="J30" s="49">
        <f>SUM(J31:J32)</f>
        <v>0</v>
      </c>
      <c r="K30" s="57" t="s">
        <v>24</v>
      </c>
      <c r="L30" s="49">
        <f>SUM(L31:L32)</f>
        <v>0</v>
      </c>
    </row>
    <row r="31" spans="1:12" s="2" customFormat="1" ht="15.75" hidden="1">
      <c r="A31" s="15"/>
      <c r="B31" s="16"/>
      <c r="C31" s="17"/>
      <c r="D31" s="11">
        <v>342</v>
      </c>
      <c r="E31" s="18" t="s">
        <v>23</v>
      </c>
      <c r="F31" s="20">
        <v>0</v>
      </c>
      <c r="G31" s="20">
        <v>0</v>
      </c>
      <c r="H31" s="19" t="e">
        <f t="shared" si="0"/>
        <v>#DIV/0!</v>
      </c>
      <c r="I31" s="20">
        <v>0</v>
      </c>
      <c r="J31" s="20">
        <v>0</v>
      </c>
      <c r="K31" s="72" t="s">
        <v>24</v>
      </c>
      <c r="L31" s="20">
        <v>0</v>
      </c>
    </row>
    <row r="32" spans="1:12" s="2" customFormat="1" ht="47.25" hidden="1">
      <c r="A32" s="15">
        <v>11</v>
      </c>
      <c r="B32" s="16"/>
      <c r="C32" s="17"/>
      <c r="D32" s="11">
        <v>544</v>
      </c>
      <c r="E32" s="18" t="s">
        <v>25</v>
      </c>
      <c r="F32" s="53">
        <v>0</v>
      </c>
      <c r="G32" s="53">
        <v>0</v>
      </c>
      <c r="H32" s="19" t="e">
        <f t="shared" si="0"/>
        <v>#DIV/0!</v>
      </c>
      <c r="I32" s="53">
        <v>0</v>
      </c>
      <c r="J32" s="53">
        <v>0</v>
      </c>
      <c r="K32" s="72" t="s">
        <v>24</v>
      </c>
      <c r="L32" s="53">
        <v>0</v>
      </c>
    </row>
    <row r="33" spans="1:12" s="2" customFormat="1" ht="15.75">
      <c r="A33" s="106" t="s">
        <v>5</v>
      </c>
      <c r="B33" s="106"/>
      <c r="C33" s="54"/>
      <c r="D33" s="55" t="s">
        <v>109</v>
      </c>
      <c r="E33" s="56"/>
      <c r="F33" s="49">
        <f>SUM(F34:F35)</f>
        <v>50000</v>
      </c>
      <c r="G33" s="49">
        <f>SUM(G34:G35)</f>
        <v>14198.460000000001</v>
      </c>
      <c r="H33" s="46">
        <f t="shared" si="0"/>
        <v>0.28396920000000003</v>
      </c>
      <c r="I33" s="49">
        <f>SUM(I34:I35)</f>
        <v>-30600</v>
      </c>
      <c r="J33" s="49">
        <f>SUM(J34:J35)</f>
        <v>19400</v>
      </c>
      <c r="K33" s="46">
        <f aca="true" t="shared" si="5" ref="K33:K42">J33/F33</f>
        <v>0.388</v>
      </c>
      <c r="L33" s="49">
        <f>SUM(L34:L35)</f>
        <v>5201.539999999999</v>
      </c>
    </row>
    <row r="34" spans="1:12" s="2" customFormat="1" ht="15.75">
      <c r="A34" s="58">
        <v>42</v>
      </c>
      <c r="B34" s="51"/>
      <c r="C34" s="52"/>
      <c r="D34" s="11" t="s">
        <v>7</v>
      </c>
      <c r="E34" s="18" t="s">
        <v>8</v>
      </c>
      <c r="F34" s="20">
        <v>42660</v>
      </c>
      <c r="G34" s="20">
        <f>12187.53</f>
        <v>12187.53</v>
      </c>
      <c r="H34" s="19">
        <f t="shared" si="0"/>
        <v>0.2856898734177215</v>
      </c>
      <c r="I34" s="20">
        <v>-26000</v>
      </c>
      <c r="J34" s="20">
        <f>F34+I34</f>
        <v>16660</v>
      </c>
      <c r="K34" s="19">
        <f t="shared" si="5"/>
        <v>0.39052977027660574</v>
      </c>
      <c r="L34" s="20">
        <f>J34-G34</f>
        <v>4472.469999999999</v>
      </c>
    </row>
    <row r="35" spans="1:12" s="2" customFormat="1" ht="15.75">
      <c r="A35" s="50">
        <v>42</v>
      </c>
      <c r="B35" s="51"/>
      <c r="C35" s="52"/>
      <c r="D35" s="11" t="s">
        <v>11</v>
      </c>
      <c r="E35" s="18" t="s">
        <v>12</v>
      </c>
      <c r="F35" s="20">
        <v>7340</v>
      </c>
      <c r="G35" s="20">
        <f>2010.93</f>
        <v>2010.93</v>
      </c>
      <c r="H35" s="19">
        <f t="shared" si="0"/>
        <v>0.27396866485013627</v>
      </c>
      <c r="I35" s="20">
        <v>-4600</v>
      </c>
      <c r="J35" s="20">
        <f>F35+I35</f>
        <v>2740</v>
      </c>
      <c r="K35" s="19">
        <f t="shared" si="5"/>
        <v>0.37329700272479566</v>
      </c>
      <c r="L35" s="20">
        <f>J35-G35</f>
        <v>729.0699999999999</v>
      </c>
    </row>
    <row r="36" spans="1:12" ht="26.25" customHeight="1">
      <c r="A36" s="106" t="s">
        <v>5</v>
      </c>
      <c r="B36" s="106"/>
      <c r="C36" s="45"/>
      <c r="D36" s="97" t="s">
        <v>112</v>
      </c>
      <c r="E36" s="97"/>
      <c r="F36" s="49">
        <f>SUM(F37)</f>
        <v>1000</v>
      </c>
      <c r="G36" s="49">
        <f>SUM(G37)</f>
        <v>0</v>
      </c>
      <c r="H36" s="46">
        <f t="shared" si="0"/>
        <v>0</v>
      </c>
      <c r="I36" s="49">
        <f>SUM(I37)</f>
        <v>0</v>
      </c>
      <c r="J36" s="49">
        <f>SUM(J37)</f>
        <v>1000</v>
      </c>
      <c r="K36" s="46">
        <f t="shared" si="5"/>
        <v>1</v>
      </c>
      <c r="L36" s="49">
        <f>SUM(L37)</f>
        <v>1000</v>
      </c>
    </row>
    <row r="37" spans="1:12" s="2" customFormat="1" ht="15.75">
      <c r="A37" s="15">
        <v>11</v>
      </c>
      <c r="B37" s="16"/>
      <c r="C37" s="17"/>
      <c r="D37" s="11">
        <v>329</v>
      </c>
      <c r="E37" s="18" t="s">
        <v>20</v>
      </c>
      <c r="F37" s="20">
        <v>1000</v>
      </c>
      <c r="G37" s="20">
        <v>0</v>
      </c>
      <c r="H37" s="19">
        <f t="shared" si="0"/>
        <v>0</v>
      </c>
      <c r="I37" s="20"/>
      <c r="J37" s="20">
        <f>F37+I37</f>
        <v>1000</v>
      </c>
      <c r="K37" s="19">
        <f t="shared" si="5"/>
        <v>1</v>
      </c>
      <c r="L37" s="20">
        <f>J37-G37</f>
        <v>1000</v>
      </c>
    </row>
    <row r="38" spans="1:12" ht="26.25" customHeight="1">
      <c r="A38" s="106" t="s">
        <v>5</v>
      </c>
      <c r="B38" s="106"/>
      <c r="C38" s="45"/>
      <c r="D38" s="97" t="s">
        <v>113</v>
      </c>
      <c r="E38" s="97"/>
      <c r="F38" s="49">
        <f>SUM(F39)</f>
        <v>0</v>
      </c>
      <c r="G38" s="49">
        <f>SUM(G39)</f>
        <v>0</v>
      </c>
      <c r="H38" s="57" t="s">
        <v>24</v>
      </c>
      <c r="I38" s="49">
        <f>SUM(I39)</f>
        <v>0</v>
      </c>
      <c r="J38" s="49">
        <f>SUM(J39)</f>
        <v>0</v>
      </c>
      <c r="K38" s="46" t="e">
        <f t="shared" si="5"/>
        <v>#DIV/0!</v>
      </c>
      <c r="L38" s="49">
        <f>SUM(L39)</f>
        <v>0</v>
      </c>
    </row>
    <row r="39" spans="1:12" s="2" customFormat="1" ht="15.75">
      <c r="A39" s="15">
        <v>11</v>
      </c>
      <c r="B39" s="16"/>
      <c r="C39" s="17"/>
      <c r="D39" s="11">
        <v>381</v>
      </c>
      <c r="E39" s="18" t="s">
        <v>29</v>
      </c>
      <c r="F39" s="20">
        <v>0</v>
      </c>
      <c r="G39" s="20">
        <v>0</v>
      </c>
      <c r="H39" s="59" t="s">
        <v>24</v>
      </c>
      <c r="I39" s="20"/>
      <c r="J39" s="20">
        <f>F39+I39</f>
        <v>0</v>
      </c>
      <c r="K39" s="19" t="e">
        <f t="shared" si="5"/>
        <v>#DIV/0!</v>
      </c>
      <c r="L39" s="20">
        <f>J39-G39</f>
        <v>0</v>
      </c>
    </row>
    <row r="40" spans="1:12" ht="15.75">
      <c r="A40" s="105"/>
      <c r="B40" s="105"/>
      <c r="C40" s="60" t="s">
        <v>32</v>
      </c>
      <c r="D40" s="61"/>
      <c r="E40" s="62"/>
      <c r="F40" s="64">
        <f>F41+F44+F46+F48+F50</f>
        <v>201500</v>
      </c>
      <c r="G40" s="64">
        <f>G41+G44+G46+G48+G50</f>
        <v>134838</v>
      </c>
      <c r="H40" s="63">
        <f aca="true" t="shared" si="6" ref="H40:H58">G40/F40</f>
        <v>0.6691712158808933</v>
      </c>
      <c r="I40" s="64">
        <f>I41+I44+I46+I48+I50</f>
        <v>0</v>
      </c>
      <c r="J40" s="64">
        <f>J41+J44+J46+J48+J50</f>
        <v>201500</v>
      </c>
      <c r="K40" s="43">
        <f t="shared" si="5"/>
        <v>1</v>
      </c>
      <c r="L40" s="64">
        <f>L41+L44+L46+L48+L50</f>
        <v>66662</v>
      </c>
    </row>
    <row r="41" spans="1:12" ht="15.75">
      <c r="A41" s="95" t="s">
        <v>33</v>
      </c>
      <c r="B41" s="95"/>
      <c r="C41" s="45"/>
      <c r="D41" s="65" t="s">
        <v>34</v>
      </c>
      <c r="E41" s="66"/>
      <c r="F41" s="49">
        <f>SUM(F42:F43)</f>
        <v>153000</v>
      </c>
      <c r="G41" s="49">
        <f>SUM(G42:G43)</f>
        <v>102838</v>
      </c>
      <c r="H41" s="46">
        <f t="shared" si="6"/>
        <v>0.6721437908496732</v>
      </c>
      <c r="I41" s="49">
        <f>SUM(I42:I43)</f>
        <v>0</v>
      </c>
      <c r="J41" s="49">
        <f>SUM(J42:J43)</f>
        <v>153000</v>
      </c>
      <c r="K41" s="46">
        <f t="shared" si="5"/>
        <v>1</v>
      </c>
      <c r="L41" s="49">
        <f>SUM(L42:L43)</f>
        <v>50162</v>
      </c>
    </row>
    <row r="42" spans="1:12" ht="15.75">
      <c r="A42" s="67">
        <v>11</v>
      </c>
      <c r="B42" s="68"/>
      <c r="C42" s="17"/>
      <c r="D42" s="11" t="s">
        <v>35</v>
      </c>
      <c r="E42" s="18" t="s">
        <v>29</v>
      </c>
      <c r="F42" s="20">
        <v>48000</v>
      </c>
      <c r="G42" s="20">
        <v>44000</v>
      </c>
      <c r="H42" s="19">
        <f t="shared" si="6"/>
        <v>0.9166666666666666</v>
      </c>
      <c r="I42" s="20"/>
      <c r="J42" s="20">
        <f>F42+I42</f>
        <v>48000</v>
      </c>
      <c r="K42" s="19">
        <f t="shared" si="5"/>
        <v>1</v>
      </c>
      <c r="L42" s="20">
        <f>J42-G42</f>
        <v>4000</v>
      </c>
    </row>
    <row r="43" spans="1:12" ht="31.5">
      <c r="A43" s="67"/>
      <c r="B43" s="68"/>
      <c r="C43" s="17"/>
      <c r="D43" s="11">
        <v>386</v>
      </c>
      <c r="E43" s="18" t="s">
        <v>124</v>
      </c>
      <c r="F43" s="20">
        <v>105000</v>
      </c>
      <c r="G43" s="20">
        <v>58838</v>
      </c>
      <c r="H43" s="19"/>
      <c r="I43" s="20"/>
      <c r="J43" s="20">
        <f>F43+I43</f>
        <v>105000</v>
      </c>
      <c r="K43" s="19">
        <f>J43/G43</f>
        <v>1.7845609979944934</v>
      </c>
      <c r="L43" s="20">
        <f>J43-G43</f>
        <v>46162</v>
      </c>
    </row>
    <row r="44" spans="1:12" ht="15.75">
      <c r="A44" s="95" t="s">
        <v>33</v>
      </c>
      <c r="B44" s="95"/>
      <c r="C44" s="45"/>
      <c r="D44" s="102" t="s">
        <v>36</v>
      </c>
      <c r="E44" s="102"/>
      <c r="F44" s="49">
        <f>SUM(F45)</f>
        <v>33500</v>
      </c>
      <c r="G44" s="49">
        <f>SUM(G45)</f>
        <v>32000</v>
      </c>
      <c r="H44" s="46">
        <f t="shared" si="6"/>
        <v>0.9552238805970149</v>
      </c>
      <c r="I44" s="49">
        <f>SUM(I45)</f>
        <v>0</v>
      </c>
      <c r="J44" s="49">
        <f>SUM(J45)</f>
        <v>33500</v>
      </c>
      <c r="K44" s="46">
        <f aca="true" t="shared" si="7" ref="K44:K60">J44/F44</f>
        <v>1</v>
      </c>
      <c r="L44" s="49">
        <f>SUM(L45)</f>
        <v>1500</v>
      </c>
    </row>
    <row r="45" spans="1:12" ht="15.75">
      <c r="A45" s="67">
        <v>11</v>
      </c>
      <c r="B45" s="68"/>
      <c r="C45" s="17"/>
      <c r="D45" s="11" t="s">
        <v>35</v>
      </c>
      <c r="E45" s="18" t="s">
        <v>29</v>
      </c>
      <c r="F45" s="20">
        <v>33500</v>
      </c>
      <c r="G45" s="20">
        <v>32000</v>
      </c>
      <c r="H45" s="19">
        <f t="shared" si="6"/>
        <v>0.9552238805970149</v>
      </c>
      <c r="I45" s="20"/>
      <c r="J45" s="20">
        <f>F45+I45</f>
        <v>33500</v>
      </c>
      <c r="K45" s="19">
        <f t="shared" si="7"/>
        <v>1</v>
      </c>
      <c r="L45" s="20">
        <f>J45-G45</f>
        <v>1500</v>
      </c>
    </row>
    <row r="46" spans="1:12" ht="15.75">
      <c r="A46" s="95" t="s">
        <v>37</v>
      </c>
      <c r="B46" s="95"/>
      <c r="C46" s="45"/>
      <c r="D46" s="102" t="s">
        <v>38</v>
      </c>
      <c r="E46" s="102"/>
      <c r="F46" s="49">
        <f>SUM(F47)</f>
        <v>5000</v>
      </c>
      <c r="G46" s="49">
        <f>SUM(G47)</f>
        <v>0</v>
      </c>
      <c r="H46" s="46">
        <f t="shared" si="6"/>
        <v>0</v>
      </c>
      <c r="I46" s="49">
        <f>SUM(I47)</f>
        <v>0</v>
      </c>
      <c r="J46" s="49">
        <f>SUM(J47)</f>
        <v>5000</v>
      </c>
      <c r="K46" s="46">
        <f t="shared" si="7"/>
        <v>1</v>
      </c>
      <c r="L46" s="49">
        <f>SUM(L47)</f>
        <v>5000</v>
      </c>
    </row>
    <row r="47" spans="1:12" ht="15.75">
      <c r="A47" s="67">
        <v>11</v>
      </c>
      <c r="B47" s="68"/>
      <c r="C47" s="17"/>
      <c r="D47" s="11" t="s">
        <v>35</v>
      </c>
      <c r="E47" s="18" t="s">
        <v>29</v>
      </c>
      <c r="F47" s="20">
        <v>5000</v>
      </c>
      <c r="G47" s="20"/>
      <c r="H47" s="19">
        <f t="shared" si="6"/>
        <v>0</v>
      </c>
      <c r="I47" s="20"/>
      <c r="J47" s="20">
        <f>F47+I47</f>
        <v>5000</v>
      </c>
      <c r="K47" s="19">
        <f t="shared" si="7"/>
        <v>1</v>
      </c>
      <c r="L47" s="20">
        <f>J47-G47</f>
        <v>5000</v>
      </c>
    </row>
    <row r="48" spans="1:12" ht="15.75">
      <c r="A48" s="95" t="s">
        <v>37</v>
      </c>
      <c r="B48" s="95"/>
      <c r="C48" s="45"/>
      <c r="D48" s="102" t="s">
        <v>39</v>
      </c>
      <c r="E48" s="102"/>
      <c r="F48" s="49">
        <f>SUM(F49)</f>
        <v>5000</v>
      </c>
      <c r="G48" s="49">
        <f>SUM(G49)</f>
        <v>0</v>
      </c>
      <c r="H48" s="46">
        <f t="shared" si="6"/>
        <v>0</v>
      </c>
      <c r="I48" s="49">
        <f>SUM(I49)</f>
        <v>0</v>
      </c>
      <c r="J48" s="49">
        <f>SUM(J49)</f>
        <v>5000</v>
      </c>
      <c r="K48" s="46">
        <f t="shared" si="7"/>
        <v>1</v>
      </c>
      <c r="L48" s="49">
        <f>SUM(L49)</f>
        <v>5000</v>
      </c>
    </row>
    <row r="49" spans="1:12" s="2" customFormat="1" ht="15.75">
      <c r="A49" s="67">
        <v>11</v>
      </c>
      <c r="B49" s="68"/>
      <c r="C49" s="17"/>
      <c r="D49" s="11" t="s">
        <v>35</v>
      </c>
      <c r="E49" s="18" t="s">
        <v>29</v>
      </c>
      <c r="F49" s="20">
        <v>5000</v>
      </c>
      <c r="G49" s="20"/>
      <c r="H49" s="19">
        <f t="shared" si="6"/>
        <v>0</v>
      </c>
      <c r="I49" s="20"/>
      <c r="J49" s="20">
        <f>F49+I49</f>
        <v>5000</v>
      </c>
      <c r="K49" s="19">
        <f t="shared" si="7"/>
        <v>1</v>
      </c>
      <c r="L49" s="20">
        <f>J49-G49</f>
        <v>5000</v>
      </c>
    </row>
    <row r="50" spans="1:12" ht="30.75" customHeight="1">
      <c r="A50" s="95" t="s">
        <v>37</v>
      </c>
      <c r="B50" s="95"/>
      <c r="C50" s="45"/>
      <c r="D50" s="96" t="s">
        <v>40</v>
      </c>
      <c r="E50" s="96"/>
      <c r="F50" s="49">
        <f>SUM(F51)</f>
        <v>5000</v>
      </c>
      <c r="G50" s="49">
        <f>SUM(G51)</f>
        <v>0</v>
      </c>
      <c r="H50" s="46">
        <f t="shared" si="6"/>
        <v>0</v>
      </c>
      <c r="I50" s="49">
        <f>SUM(I51)</f>
        <v>0</v>
      </c>
      <c r="J50" s="49">
        <f>SUM(J51)</f>
        <v>5000</v>
      </c>
      <c r="K50" s="46">
        <f t="shared" si="7"/>
        <v>1</v>
      </c>
      <c r="L50" s="49">
        <f>SUM(L51)</f>
        <v>5000</v>
      </c>
    </row>
    <row r="51" spans="1:12" s="2" customFormat="1" ht="15.75">
      <c r="A51" s="15">
        <v>11</v>
      </c>
      <c r="B51" s="16"/>
      <c r="C51" s="17"/>
      <c r="D51" s="11" t="s">
        <v>35</v>
      </c>
      <c r="E51" s="18" t="s">
        <v>29</v>
      </c>
      <c r="F51" s="20">
        <v>5000</v>
      </c>
      <c r="G51" s="20"/>
      <c r="H51" s="19">
        <f t="shared" si="6"/>
        <v>0</v>
      </c>
      <c r="I51" s="20"/>
      <c r="J51" s="20">
        <f>F51+I51</f>
        <v>5000</v>
      </c>
      <c r="K51" s="19">
        <f t="shared" si="7"/>
        <v>1</v>
      </c>
      <c r="L51" s="20">
        <f>J51-G51</f>
        <v>5000</v>
      </c>
    </row>
    <row r="52" spans="1:12" ht="33" customHeight="1">
      <c r="A52" s="69"/>
      <c r="B52" s="70"/>
      <c r="C52" s="104" t="s">
        <v>116</v>
      </c>
      <c r="D52" s="104"/>
      <c r="E52" s="104"/>
      <c r="F52" s="64">
        <f>F53+F59+F63+F67+F57</f>
        <v>850000</v>
      </c>
      <c r="G52" s="64">
        <f>G53+G59+G63+G67+G57</f>
        <v>485604.16000000003</v>
      </c>
      <c r="H52" s="43">
        <f t="shared" si="6"/>
        <v>0.5712990117647059</v>
      </c>
      <c r="I52" s="64">
        <f>I53+I59+I63+I67+I57</f>
        <v>-537000</v>
      </c>
      <c r="J52" s="64">
        <f>J53+J59+J63+J67+J57</f>
        <v>313000</v>
      </c>
      <c r="K52" s="43">
        <f t="shared" si="7"/>
        <v>0.36823529411764705</v>
      </c>
      <c r="L52" s="64">
        <f>L53+L59+L63+L67+L57</f>
        <v>-172604.16</v>
      </c>
    </row>
    <row r="53" spans="1:12" ht="40.5" customHeight="1">
      <c r="A53" s="95" t="s">
        <v>42</v>
      </c>
      <c r="B53" s="95"/>
      <c r="C53" s="45"/>
      <c r="D53" s="96" t="s">
        <v>76</v>
      </c>
      <c r="E53" s="96"/>
      <c r="F53" s="49">
        <f>SUM(F54:F56)</f>
        <v>290000</v>
      </c>
      <c r="G53" s="49">
        <f>SUM(G54:G56)</f>
        <v>184575</v>
      </c>
      <c r="H53" s="46">
        <f t="shared" si="6"/>
        <v>0.6364655172413793</v>
      </c>
      <c r="I53" s="49">
        <f>SUM(I54:I56)</f>
        <v>3000</v>
      </c>
      <c r="J53" s="49">
        <f>SUM(J54:J56)</f>
        <v>293000</v>
      </c>
      <c r="K53" s="46">
        <f t="shared" si="7"/>
        <v>1.0103448275862068</v>
      </c>
      <c r="L53" s="49">
        <f>SUM(L54:L56)</f>
        <v>108425</v>
      </c>
    </row>
    <row r="54" spans="1:12" s="2" customFormat="1" ht="15.75">
      <c r="A54" s="71" t="s">
        <v>30</v>
      </c>
      <c r="B54" s="16"/>
      <c r="C54" s="17"/>
      <c r="D54" s="11" t="s">
        <v>15</v>
      </c>
      <c r="E54" s="18" t="s">
        <v>16</v>
      </c>
      <c r="F54" s="20"/>
      <c r="G54" s="20">
        <v>2812.5</v>
      </c>
      <c r="H54" s="19"/>
      <c r="I54" s="20">
        <v>3000</v>
      </c>
      <c r="J54" s="20">
        <f>F54+I54</f>
        <v>3000</v>
      </c>
      <c r="K54" s="19" t="e">
        <f t="shared" si="7"/>
        <v>#DIV/0!</v>
      </c>
      <c r="L54" s="20">
        <f>J54-G54</f>
        <v>187.5</v>
      </c>
    </row>
    <row r="55" spans="1:12" s="2" customFormat="1" ht="15.75">
      <c r="A55" s="71" t="s">
        <v>30</v>
      </c>
      <c r="B55" s="16"/>
      <c r="C55" s="17"/>
      <c r="D55" s="11" t="s">
        <v>17</v>
      </c>
      <c r="E55" s="18" t="s">
        <v>18</v>
      </c>
      <c r="F55" s="20">
        <v>230000</v>
      </c>
      <c r="G55" s="20">
        <v>174887.5</v>
      </c>
      <c r="H55" s="19">
        <f t="shared" si="6"/>
        <v>0.7603804347826087</v>
      </c>
      <c r="I55" s="20"/>
      <c r="J55" s="20">
        <f>F55+I55</f>
        <v>230000</v>
      </c>
      <c r="K55" s="19">
        <f t="shared" si="7"/>
        <v>1</v>
      </c>
      <c r="L55" s="20">
        <f>J55-G55</f>
        <v>55112.5</v>
      </c>
    </row>
    <row r="56" spans="1:12" s="2" customFormat="1" ht="15.75">
      <c r="A56" s="71" t="s">
        <v>30</v>
      </c>
      <c r="B56" s="16"/>
      <c r="C56" s="17"/>
      <c r="D56" s="11">
        <v>426</v>
      </c>
      <c r="E56" s="18" t="s">
        <v>52</v>
      </c>
      <c r="F56" s="20">
        <v>60000</v>
      </c>
      <c r="G56" s="20">
        <v>6875</v>
      </c>
      <c r="H56" s="19">
        <f t="shared" si="6"/>
        <v>0.11458333333333333</v>
      </c>
      <c r="I56" s="20"/>
      <c r="J56" s="20">
        <f>F56+I56</f>
        <v>60000</v>
      </c>
      <c r="K56" s="19">
        <f t="shared" si="7"/>
        <v>1</v>
      </c>
      <c r="L56" s="20">
        <f>J56-G56</f>
        <v>53125</v>
      </c>
    </row>
    <row r="57" spans="1:12" ht="48.75" customHeight="1">
      <c r="A57" s="95" t="s">
        <v>42</v>
      </c>
      <c r="B57" s="95"/>
      <c r="C57" s="45"/>
      <c r="D57" s="96" t="s">
        <v>77</v>
      </c>
      <c r="E57" s="96"/>
      <c r="F57" s="49">
        <f>SUM(F58)</f>
        <v>110000</v>
      </c>
      <c r="G57" s="49">
        <f>SUM(G58)</f>
        <v>0</v>
      </c>
      <c r="H57" s="46">
        <f t="shared" si="6"/>
        <v>0</v>
      </c>
      <c r="I57" s="49">
        <f>SUM(I58)</f>
        <v>-110000</v>
      </c>
      <c r="J57" s="49">
        <f>SUM(J58)</f>
        <v>0</v>
      </c>
      <c r="K57" s="46">
        <f t="shared" si="7"/>
        <v>0</v>
      </c>
      <c r="L57" s="49">
        <f>SUM(L58)</f>
        <v>0</v>
      </c>
    </row>
    <row r="58" spans="1:12" s="2" customFormat="1" ht="15.75">
      <c r="A58" s="71" t="s">
        <v>30</v>
      </c>
      <c r="B58" s="16"/>
      <c r="C58" s="17"/>
      <c r="D58" s="11" t="s">
        <v>17</v>
      </c>
      <c r="E58" s="18" t="s">
        <v>18</v>
      </c>
      <c r="F58" s="20">
        <v>110000</v>
      </c>
      <c r="G58" s="20"/>
      <c r="H58" s="19">
        <f t="shared" si="6"/>
        <v>0</v>
      </c>
      <c r="I58" s="20">
        <v>-110000</v>
      </c>
      <c r="J58" s="20">
        <f>F58+I58</f>
        <v>0</v>
      </c>
      <c r="K58" s="19">
        <f t="shared" si="7"/>
        <v>0</v>
      </c>
      <c r="L58" s="20">
        <f>J58-G58</f>
        <v>0</v>
      </c>
    </row>
    <row r="59" spans="1:12" ht="40.5" customHeight="1">
      <c r="A59" s="95" t="s">
        <v>41</v>
      </c>
      <c r="B59" s="95"/>
      <c r="C59" s="45"/>
      <c r="D59" s="96" t="s">
        <v>78</v>
      </c>
      <c r="E59" s="96"/>
      <c r="F59" s="49">
        <f>SUM(F60:F61)</f>
        <v>80000</v>
      </c>
      <c r="G59" s="49">
        <f>SUM(G60:G61)</f>
        <v>177700</v>
      </c>
      <c r="H59" s="46">
        <f>G59/F59</f>
        <v>2.22125</v>
      </c>
      <c r="I59" s="49">
        <f>SUM(I60:I61)</f>
        <v>-250000</v>
      </c>
      <c r="J59" s="49">
        <f>SUM(J60:J61)</f>
        <v>-170000</v>
      </c>
      <c r="K59" s="46">
        <f t="shared" si="7"/>
        <v>-2.125</v>
      </c>
      <c r="L59" s="49">
        <f>SUM(L60:L61)</f>
        <v>-347700</v>
      </c>
    </row>
    <row r="60" spans="1:12" s="2" customFormat="1" ht="15.75">
      <c r="A60" s="71" t="s">
        <v>30</v>
      </c>
      <c r="B60" s="16"/>
      <c r="C60" s="17"/>
      <c r="D60" s="11" t="s">
        <v>15</v>
      </c>
      <c r="E60" s="18" t="s">
        <v>16</v>
      </c>
      <c r="F60" s="20">
        <v>80000</v>
      </c>
      <c r="G60" s="20">
        <v>2812.5</v>
      </c>
      <c r="H60" s="19">
        <f>G60/F60</f>
        <v>0.03515625</v>
      </c>
      <c r="I60" s="20">
        <v>-75000</v>
      </c>
      <c r="J60" s="20">
        <f>F60+I60</f>
        <v>5000</v>
      </c>
      <c r="K60" s="19">
        <f t="shared" si="7"/>
        <v>0.0625</v>
      </c>
      <c r="L60" s="20">
        <f>J60-G60</f>
        <v>2187.5</v>
      </c>
    </row>
    <row r="61" spans="1:12" s="2" customFormat="1" ht="15.75">
      <c r="A61" s="71" t="s">
        <v>30</v>
      </c>
      <c r="B61" s="16"/>
      <c r="C61" s="17"/>
      <c r="D61" s="11" t="s">
        <v>17</v>
      </c>
      <c r="E61" s="18" t="s">
        <v>18</v>
      </c>
      <c r="F61" s="20">
        <v>0</v>
      </c>
      <c r="G61" s="20">
        <v>174887.5</v>
      </c>
      <c r="H61" s="72" t="s">
        <v>24</v>
      </c>
      <c r="I61" s="20">
        <v>-175000</v>
      </c>
      <c r="J61" s="20">
        <f>F61+I61</f>
        <v>-175000</v>
      </c>
      <c r="K61" s="72" t="s">
        <v>24</v>
      </c>
      <c r="L61" s="20">
        <f>J61-G61</f>
        <v>-349887.5</v>
      </c>
    </row>
    <row r="62" spans="1:12" s="2" customFormat="1" ht="15.75">
      <c r="A62" s="71"/>
      <c r="B62" s="16"/>
      <c r="C62" s="17"/>
      <c r="D62" s="11">
        <v>422</v>
      </c>
      <c r="E62" s="18" t="s">
        <v>28</v>
      </c>
      <c r="F62" s="20"/>
      <c r="G62" s="20">
        <v>39757.64</v>
      </c>
      <c r="H62" s="72" t="s">
        <v>24</v>
      </c>
      <c r="I62" s="20">
        <v>40000</v>
      </c>
      <c r="J62" s="20">
        <f>F62+I62</f>
        <v>40000</v>
      </c>
      <c r="K62" s="72"/>
      <c r="L62" s="20">
        <f>J62-G62</f>
        <v>242.36000000000058</v>
      </c>
    </row>
    <row r="63" spans="1:12" ht="29.25" customHeight="1">
      <c r="A63" s="95" t="s">
        <v>43</v>
      </c>
      <c r="B63" s="95"/>
      <c r="C63" s="45"/>
      <c r="D63" s="96" t="s">
        <v>44</v>
      </c>
      <c r="E63" s="96"/>
      <c r="F63" s="49">
        <f>SUM(F64:F66)</f>
        <v>160000</v>
      </c>
      <c r="G63" s="49">
        <f>SUM(G64:G66)</f>
        <v>107516.66</v>
      </c>
      <c r="H63" s="46">
        <f aca="true" t="shared" si="8" ref="H63:H69">G63/F63</f>
        <v>0.671979125</v>
      </c>
      <c r="I63" s="49">
        <f>SUM(I64:I66)</f>
        <v>0</v>
      </c>
      <c r="J63" s="49">
        <f>SUM(J64:J66)</f>
        <v>160000</v>
      </c>
      <c r="K63" s="46">
        <f>J63/F63</f>
        <v>1</v>
      </c>
      <c r="L63" s="49">
        <f>SUM(L64:L66)</f>
        <v>52483.340000000004</v>
      </c>
    </row>
    <row r="64" spans="1:12" s="2" customFormat="1" ht="15.75">
      <c r="A64" s="71" t="s">
        <v>30</v>
      </c>
      <c r="B64" s="16"/>
      <c r="C64" s="17"/>
      <c r="D64" s="11" t="s">
        <v>15</v>
      </c>
      <c r="E64" s="18" t="s">
        <v>16</v>
      </c>
      <c r="F64" s="20">
        <v>100000</v>
      </c>
      <c r="G64" s="20">
        <v>64132.28</v>
      </c>
      <c r="H64" s="19">
        <f t="shared" si="8"/>
        <v>0.6413228</v>
      </c>
      <c r="I64" s="20"/>
      <c r="J64" s="20">
        <f>F64+I64</f>
        <v>100000</v>
      </c>
      <c r="K64" s="19">
        <f>J64/F64</f>
        <v>1</v>
      </c>
      <c r="L64" s="20">
        <f>J64-G64</f>
        <v>35867.72</v>
      </c>
    </row>
    <row r="65" spans="1:12" s="2" customFormat="1" ht="15.75">
      <c r="A65" s="71" t="s">
        <v>30</v>
      </c>
      <c r="B65" s="16"/>
      <c r="C65" s="17"/>
      <c r="D65" s="11">
        <v>323</v>
      </c>
      <c r="E65" s="18" t="s">
        <v>18</v>
      </c>
      <c r="F65" s="20">
        <v>10000</v>
      </c>
      <c r="G65" s="20">
        <v>43384.38</v>
      </c>
      <c r="H65" s="19">
        <f t="shared" si="8"/>
        <v>4.338438</v>
      </c>
      <c r="I65" s="20">
        <v>50000</v>
      </c>
      <c r="J65" s="20">
        <f>F65+I65</f>
        <v>60000</v>
      </c>
      <c r="K65" s="19">
        <f>J65/F65</f>
        <v>6</v>
      </c>
      <c r="L65" s="20">
        <f>J65-G65</f>
        <v>16615.620000000003</v>
      </c>
    </row>
    <row r="66" spans="1:12" s="2" customFormat="1" ht="15.75">
      <c r="A66" s="71" t="s">
        <v>30</v>
      </c>
      <c r="B66" s="16"/>
      <c r="C66" s="17"/>
      <c r="D66" s="11">
        <v>422</v>
      </c>
      <c r="E66" s="18" t="s">
        <v>28</v>
      </c>
      <c r="F66" s="20">
        <v>50000</v>
      </c>
      <c r="G66" s="20">
        <v>0</v>
      </c>
      <c r="H66" s="19">
        <f t="shared" si="8"/>
        <v>0</v>
      </c>
      <c r="I66" s="20">
        <v>-50000</v>
      </c>
      <c r="J66" s="20">
        <f>F66+I66</f>
        <v>0</v>
      </c>
      <c r="K66" s="19">
        <f>J66/F66</f>
        <v>0</v>
      </c>
      <c r="L66" s="20">
        <f>J66-G66</f>
        <v>0</v>
      </c>
    </row>
    <row r="67" spans="1:12" ht="28.5" customHeight="1">
      <c r="A67" s="95" t="s">
        <v>41</v>
      </c>
      <c r="B67" s="95"/>
      <c r="C67" s="45"/>
      <c r="D67" s="96" t="s">
        <v>70</v>
      </c>
      <c r="E67" s="96"/>
      <c r="F67" s="49">
        <f>SUM(F68:F71)</f>
        <v>210000</v>
      </c>
      <c r="G67" s="49">
        <f>SUM(G68:G71)</f>
        <v>15812.5</v>
      </c>
      <c r="H67" s="46">
        <f t="shared" si="8"/>
        <v>0.07529761904761904</v>
      </c>
      <c r="I67" s="49">
        <f>SUM(I68:I71)</f>
        <v>-180000</v>
      </c>
      <c r="J67" s="49">
        <f>SUM(J68:J71)</f>
        <v>30000</v>
      </c>
      <c r="K67" s="46">
        <f>J67/G67</f>
        <v>1.8972332015810276</v>
      </c>
      <c r="L67" s="49">
        <f>SUM(L68:L71)</f>
        <v>14187.5</v>
      </c>
    </row>
    <row r="68" spans="1:12" s="2" customFormat="1" ht="15.75">
      <c r="A68" s="71" t="s">
        <v>30</v>
      </c>
      <c r="B68" s="16"/>
      <c r="C68" s="17"/>
      <c r="D68" s="11" t="s">
        <v>15</v>
      </c>
      <c r="E68" s="18" t="s">
        <v>16</v>
      </c>
      <c r="F68" s="20">
        <v>10000</v>
      </c>
      <c r="G68" s="20"/>
      <c r="H68" s="19">
        <f t="shared" si="8"/>
        <v>0</v>
      </c>
      <c r="I68" s="20"/>
      <c r="J68" s="20">
        <f>F68+I68</f>
        <v>10000</v>
      </c>
      <c r="K68" s="19">
        <f>J68/F68</f>
        <v>1</v>
      </c>
      <c r="L68" s="20">
        <f>J68-G68</f>
        <v>10000</v>
      </c>
    </row>
    <row r="69" spans="1:12" s="2" customFormat="1" ht="15.75">
      <c r="A69" s="71" t="s">
        <v>30</v>
      </c>
      <c r="B69" s="16"/>
      <c r="C69" s="17"/>
      <c r="D69" s="11">
        <v>323</v>
      </c>
      <c r="E69" s="18" t="s">
        <v>18</v>
      </c>
      <c r="F69" s="20">
        <v>200000</v>
      </c>
      <c r="G69" s="20">
        <v>15812.5</v>
      </c>
      <c r="H69" s="19">
        <f t="shared" si="8"/>
        <v>0.0790625</v>
      </c>
      <c r="I69" s="20">
        <v>-180000</v>
      </c>
      <c r="J69" s="20">
        <f>F69+I69</f>
        <v>20000</v>
      </c>
      <c r="K69" s="19">
        <f>J69/F69</f>
        <v>0.1</v>
      </c>
      <c r="L69" s="20">
        <f>J69-G69</f>
        <v>4187.5</v>
      </c>
    </row>
    <row r="70" spans="1:12" s="2" customFormat="1" ht="15.75" hidden="1">
      <c r="A70" s="71" t="s">
        <v>30</v>
      </c>
      <c r="B70" s="16"/>
      <c r="C70" s="17"/>
      <c r="D70" s="11">
        <v>422</v>
      </c>
      <c r="E70" s="18" t="s">
        <v>71</v>
      </c>
      <c r="F70" s="20"/>
      <c r="G70" s="20"/>
      <c r="H70" s="19"/>
      <c r="I70" s="20"/>
      <c r="J70" s="20"/>
      <c r="K70" s="19"/>
      <c r="L70" s="20"/>
    </row>
    <row r="71" spans="1:12" s="2" customFormat="1" ht="15.75" hidden="1">
      <c r="A71" s="71" t="s">
        <v>30</v>
      </c>
      <c r="B71" s="16"/>
      <c r="C71" s="17"/>
      <c r="D71" s="11">
        <v>426</v>
      </c>
      <c r="E71" s="18" t="s">
        <v>52</v>
      </c>
      <c r="F71" s="20"/>
      <c r="G71" s="20"/>
      <c r="H71" s="72"/>
      <c r="I71" s="20"/>
      <c r="J71" s="20"/>
      <c r="K71" s="72"/>
      <c r="L71" s="20"/>
    </row>
    <row r="72" spans="1:12" ht="27" customHeight="1">
      <c r="A72" s="69"/>
      <c r="B72" s="70"/>
      <c r="C72" s="104" t="s">
        <v>99</v>
      </c>
      <c r="D72" s="104"/>
      <c r="E72" s="104"/>
      <c r="F72" s="64">
        <f>F73+F78</f>
        <v>325000</v>
      </c>
      <c r="G72" s="64">
        <f>G73+G78</f>
        <v>450921.02</v>
      </c>
      <c r="H72" s="43">
        <f aca="true" t="shared" si="9" ref="H72:H86">G72/F72</f>
        <v>1.3874492923076924</v>
      </c>
      <c r="I72" s="64">
        <f>I73+I78</f>
        <v>151000</v>
      </c>
      <c r="J72" s="64">
        <f>J73+J78</f>
        <v>476000</v>
      </c>
      <c r="K72" s="43">
        <f>J72/G72</f>
        <v>1.055617234255347</v>
      </c>
      <c r="L72" s="64">
        <f>L73+L78</f>
        <v>25078.97999999998</v>
      </c>
    </row>
    <row r="73" spans="1:12" ht="30" customHeight="1">
      <c r="A73" s="95" t="s">
        <v>45</v>
      </c>
      <c r="B73" s="95"/>
      <c r="C73" s="45"/>
      <c r="D73" s="96" t="s">
        <v>79</v>
      </c>
      <c r="E73" s="96"/>
      <c r="F73" s="49">
        <f>SUM(F74:F77)</f>
        <v>250000</v>
      </c>
      <c r="G73" s="49">
        <f>SUM(G74:G77)</f>
        <v>438421.02</v>
      </c>
      <c r="H73" s="46">
        <f t="shared" si="9"/>
        <v>1.75368408</v>
      </c>
      <c r="I73" s="49">
        <f>SUM(I74:I77)</f>
        <v>191000</v>
      </c>
      <c r="J73" s="49">
        <f>SUM(J74:J77)</f>
        <v>441000</v>
      </c>
      <c r="K73" s="46">
        <f aca="true" t="shared" si="10" ref="K73:K86">J73/F73</f>
        <v>1.764</v>
      </c>
      <c r="L73" s="49">
        <f>SUM(L74:L77)</f>
        <v>2578.9799999999814</v>
      </c>
    </row>
    <row r="74" spans="1:12" ht="16.5" customHeight="1">
      <c r="A74" s="92"/>
      <c r="B74" s="92"/>
      <c r="C74" s="45"/>
      <c r="D74" s="11">
        <v>323</v>
      </c>
      <c r="E74" s="18" t="s">
        <v>18</v>
      </c>
      <c r="F74" s="20"/>
      <c r="G74" s="20">
        <v>88480</v>
      </c>
      <c r="H74" s="19"/>
      <c r="I74" s="20">
        <v>90000</v>
      </c>
      <c r="J74" s="20">
        <f>F74+I74</f>
        <v>90000</v>
      </c>
      <c r="K74" s="19"/>
      <c r="L74" s="20">
        <f>J74-G74</f>
        <v>1520</v>
      </c>
    </row>
    <row r="75" spans="1:12" s="2" customFormat="1" ht="15.75">
      <c r="A75" s="71" t="s">
        <v>30</v>
      </c>
      <c r="B75" s="16"/>
      <c r="C75" s="17"/>
      <c r="D75" s="11" t="s">
        <v>46</v>
      </c>
      <c r="E75" s="18" t="s">
        <v>31</v>
      </c>
      <c r="F75" s="20">
        <v>250000</v>
      </c>
      <c r="G75" s="20"/>
      <c r="H75" s="19">
        <f t="shared" si="9"/>
        <v>0</v>
      </c>
      <c r="I75" s="20">
        <v>-250000</v>
      </c>
      <c r="J75" s="20">
        <f>F75+I75</f>
        <v>0</v>
      </c>
      <c r="K75" s="19">
        <f t="shared" si="10"/>
        <v>0</v>
      </c>
      <c r="L75" s="20">
        <f>J75-G75</f>
        <v>0</v>
      </c>
    </row>
    <row r="76" spans="1:12" s="2" customFormat="1" ht="15.75">
      <c r="A76" s="71"/>
      <c r="B76" s="16"/>
      <c r="C76" s="17"/>
      <c r="D76" s="11">
        <v>422</v>
      </c>
      <c r="E76" s="18" t="s">
        <v>28</v>
      </c>
      <c r="F76" s="20"/>
      <c r="G76" s="20">
        <v>274184.77</v>
      </c>
      <c r="H76" s="19"/>
      <c r="I76" s="20">
        <v>275000</v>
      </c>
      <c r="J76" s="20">
        <f>F76+I76</f>
        <v>275000</v>
      </c>
      <c r="K76" s="19"/>
      <c r="L76" s="20">
        <f>J76-G76</f>
        <v>815.2299999999814</v>
      </c>
    </row>
    <row r="77" spans="1:12" s="2" customFormat="1" ht="15.75">
      <c r="A77" s="71"/>
      <c r="B77" s="16"/>
      <c r="C77" s="17"/>
      <c r="D77" s="11">
        <v>426</v>
      </c>
      <c r="E77" s="18" t="s">
        <v>52</v>
      </c>
      <c r="F77" s="20"/>
      <c r="G77" s="20">
        <f>40106.25+35650</f>
        <v>75756.25</v>
      </c>
      <c r="H77" s="19"/>
      <c r="I77" s="20">
        <v>76000</v>
      </c>
      <c r="J77" s="20">
        <f>F77+I77</f>
        <v>76000</v>
      </c>
      <c r="K77" s="19"/>
      <c r="L77" s="20">
        <f>J77-G77</f>
        <v>243.75</v>
      </c>
    </row>
    <row r="78" spans="1:12" ht="27" customHeight="1">
      <c r="A78" s="95" t="s">
        <v>41</v>
      </c>
      <c r="B78" s="95"/>
      <c r="C78" s="45"/>
      <c r="D78" s="96" t="s">
        <v>80</v>
      </c>
      <c r="E78" s="96"/>
      <c r="F78" s="49">
        <f>SUM(F79:F81)</f>
        <v>75000</v>
      </c>
      <c r="G78" s="49">
        <f>SUM(G79:G81)</f>
        <v>12500</v>
      </c>
      <c r="H78" s="46">
        <f t="shared" si="9"/>
        <v>0.16666666666666666</v>
      </c>
      <c r="I78" s="49">
        <f>SUM(I79:I81)</f>
        <v>-40000</v>
      </c>
      <c r="J78" s="49">
        <f>SUM(J79:J81)</f>
        <v>35000</v>
      </c>
      <c r="K78" s="46">
        <f t="shared" si="10"/>
        <v>0.4666666666666667</v>
      </c>
      <c r="L78" s="49">
        <f>SUM(L79:L81)</f>
        <v>22500</v>
      </c>
    </row>
    <row r="79" spans="1:12" s="2" customFormat="1" ht="15.75">
      <c r="A79" s="71" t="s">
        <v>30</v>
      </c>
      <c r="B79" s="16"/>
      <c r="C79" s="17"/>
      <c r="D79" s="11" t="s">
        <v>46</v>
      </c>
      <c r="E79" s="18" t="s">
        <v>31</v>
      </c>
      <c r="F79" s="20">
        <v>35000</v>
      </c>
      <c r="G79" s="20">
        <v>12500</v>
      </c>
      <c r="H79" s="19">
        <f t="shared" si="9"/>
        <v>0.35714285714285715</v>
      </c>
      <c r="I79" s="20">
        <v>-15000</v>
      </c>
      <c r="J79" s="20">
        <f>F79+I79</f>
        <v>20000</v>
      </c>
      <c r="K79" s="19">
        <f t="shared" si="10"/>
        <v>0.5714285714285714</v>
      </c>
      <c r="L79" s="20">
        <f>J79-G79</f>
        <v>7500</v>
      </c>
    </row>
    <row r="80" spans="1:12" s="2" customFormat="1" ht="15.75">
      <c r="A80" s="71" t="s">
        <v>30</v>
      </c>
      <c r="B80" s="16"/>
      <c r="C80" s="17"/>
      <c r="D80" s="11">
        <v>426</v>
      </c>
      <c r="E80" s="18" t="s">
        <v>52</v>
      </c>
      <c r="F80" s="20">
        <v>35000</v>
      </c>
      <c r="G80" s="20"/>
      <c r="H80" s="19">
        <f t="shared" si="9"/>
        <v>0</v>
      </c>
      <c r="I80" s="20">
        <v>-25000</v>
      </c>
      <c r="J80" s="20">
        <f>F80+I80</f>
        <v>10000</v>
      </c>
      <c r="K80" s="19">
        <f t="shared" si="10"/>
        <v>0.2857142857142857</v>
      </c>
      <c r="L80" s="20">
        <f>J80-G80</f>
        <v>10000</v>
      </c>
    </row>
    <row r="81" spans="1:12" s="2" customFormat="1" ht="15.75">
      <c r="A81" s="71" t="s">
        <v>30</v>
      </c>
      <c r="B81" s="16"/>
      <c r="C81" s="17"/>
      <c r="D81" s="11" t="s">
        <v>15</v>
      </c>
      <c r="E81" s="18" t="s">
        <v>16</v>
      </c>
      <c r="F81" s="20">
        <v>5000</v>
      </c>
      <c r="G81" s="20"/>
      <c r="H81" s="19">
        <f t="shared" si="9"/>
        <v>0</v>
      </c>
      <c r="I81" s="20"/>
      <c r="J81" s="20">
        <f>F81+I81</f>
        <v>5000</v>
      </c>
      <c r="K81" s="19">
        <f t="shared" si="10"/>
        <v>1</v>
      </c>
      <c r="L81" s="20">
        <f>J81-G81</f>
        <v>5000</v>
      </c>
    </row>
    <row r="82" spans="1:12" ht="27" customHeight="1">
      <c r="A82" s="69"/>
      <c r="B82" s="70"/>
      <c r="C82" s="104" t="s">
        <v>100</v>
      </c>
      <c r="D82" s="104"/>
      <c r="E82" s="104"/>
      <c r="F82" s="64">
        <f>F83+F88+F90</f>
        <v>150000</v>
      </c>
      <c r="G82" s="64">
        <f>G83+G88+G90</f>
        <v>46981.25</v>
      </c>
      <c r="H82" s="43">
        <f t="shared" si="9"/>
        <v>0.3132083333333333</v>
      </c>
      <c r="I82" s="64">
        <f>I83+I88+I90</f>
        <v>-99000</v>
      </c>
      <c r="J82" s="64">
        <f>J83+J88+J90</f>
        <v>51000</v>
      </c>
      <c r="K82" s="43">
        <f t="shared" si="10"/>
        <v>0.34</v>
      </c>
      <c r="L82" s="64">
        <f>L83+L88+L90</f>
        <v>4018.75</v>
      </c>
    </row>
    <row r="83" spans="1:12" ht="32.25" customHeight="1">
      <c r="A83" s="95" t="s">
        <v>47</v>
      </c>
      <c r="B83" s="95"/>
      <c r="C83" s="45"/>
      <c r="D83" s="96" t="s">
        <v>123</v>
      </c>
      <c r="E83" s="96"/>
      <c r="F83" s="49">
        <f>SUM(F85:F87)</f>
        <v>100000</v>
      </c>
      <c r="G83" s="49">
        <f>SUM(G85:G87)</f>
        <v>46981.25</v>
      </c>
      <c r="H83" s="46">
        <f t="shared" si="9"/>
        <v>0.4698125</v>
      </c>
      <c r="I83" s="49">
        <f>SUM(I85:I87)</f>
        <v>-49000</v>
      </c>
      <c r="J83" s="49">
        <f>SUM(J85:J87)</f>
        <v>51000</v>
      </c>
      <c r="K83" s="46">
        <f t="shared" si="10"/>
        <v>0.51</v>
      </c>
      <c r="L83" s="49">
        <f>SUM(L85:L87)</f>
        <v>4018.75</v>
      </c>
    </row>
    <row r="84" spans="1:12" ht="16.5" customHeight="1">
      <c r="A84" s="92"/>
      <c r="B84" s="92"/>
      <c r="C84" s="45"/>
      <c r="D84" s="11">
        <v>323</v>
      </c>
      <c r="E84" s="18" t="s">
        <v>18</v>
      </c>
      <c r="F84" s="20"/>
      <c r="G84" s="20">
        <v>15250</v>
      </c>
      <c r="H84" s="19"/>
      <c r="I84" s="20">
        <v>15250</v>
      </c>
      <c r="J84" s="20">
        <f>F84+I84</f>
        <v>15250</v>
      </c>
      <c r="K84" s="19"/>
      <c r="L84" s="20">
        <f>J84-G84</f>
        <v>0</v>
      </c>
    </row>
    <row r="85" spans="1:12" s="2" customFormat="1" ht="15.75">
      <c r="A85" s="71" t="s">
        <v>30</v>
      </c>
      <c r="B85" s="16"/>
      <c r="C85" s="17"/>
      <c r="D85" s="11" t="s">
        <v>46</v>
      </c>
      <c r="E85" s="18" t="s">
        <v>31</v>
      </c>
      <c r="F85" s="20">
        <v>60000</v>
      </c>
      <c r="G85" s="20">
        <v>6875</v>
      </c>
      <c r="H85" s="19">
        <f t="shared" si="9"/>
        <v>0.11458333333333333</v>
      </c>
      <c r="I85" s="20">
        <v>-50000</v>
      </c>
      <c r="J85" s="20">
        <f>F85+I85</f>
        <v>10000</v>
      </c>
      <c r="K85" s="19">
        <f t="shared" si="10"/>
        <v>0.16666666666666666</v>
      </c>
      <c r="L85" s="20">
        <f>J85-G85</f>
        <v>3125</v>
      </c>
    </row>
    <row r="86" spans="1:12" s="2" customFormat="1" ht="15.75">
      <c r="A86" s="71" t="s">
        <v>30</v>
      </c>
      <c r="B86" s="16"/>
      <c r="C86" s="17"/>
      <c r="D86" s="11">
        <v>426</v>
      </c>
      <c r="E86" s="18" t="s">
        <v>52</v>
      </c>
      <c r="F86" s="20">
        <v>40000</v>
      </c>
      <c r="G86" s="20">
        <f>13368.75+26737.5</f>
        <v>40106.25</v>
      </c>
      <c r="H86" s="19">
        <f t="shared" si="9"/>
        <v>1.00265625</v>
      </c>
      <c r="I86" s="20">
        <v>1000</v>
      </c>
      <c r="J86" s="20">
        <f>F86+I86</f>
        <v>41000</v>
      </c>
      <c r="K86" s="19">
        <f t="shared" si="10"/>
        <v>1.025</v>
      </c>
      <c r="L86" s="20">
        <f>J86-G86</f>
        <v>893.75</v>
      </c>
    </row>
    <row r="87" spans="1:12" s="2" customFormat="1" ht="21.75" customHeight="1" hidden="1">
      <c r="A87" s="71"/>
      <c r="B87" s="16"/>
      <c r="C87" s="17"/>
      <c r="D87" s="11"/>
      <c r="E87" s="18"/>
      <c r="F87" s="20"/>
      <c r="G87" s="20"/>
      <c r="H87" s="19"/>
      <c r="I87" s="20"/>
      <c r="J87" s="20"/>
      <c r="K87" s="19"/>
      <c r="L87" s="20"/>
    </row>
    <row r="88" spans="1:12" s="2" customFormat="1" ht="15.75" hidden="1">
      <c r="A88" s="95" t="s">
        <v>47</v>
      </c>
      <c r="B88" s="95"/>
      <c r="C88" s="45"/>
      <c r="D88" s="96" t="s">
        <v>117</v>
      </c>
      <c r="E88" s="96"/>
      <c r="F88" s="49">
        <f>SUM(F89)</f>
        <v>0</v>
      </c>
      <c r="G88" s="49">
        <f>SUM(G89)</f>
        <v>0</v>
      </c>
      <c r="H88" s="57" t="s">
        <v>24</v>
      </c>
      <c r="I88" s="49">
        <f>SUM(I89)</f>
        <v>0</v>
      </c>
      <c r="J88" s="49">
        <f>SUM(J89)</f>
        <v>0</v>
      </c>
      <c r="K88" s="57" t="s">
        <v>24</v>
      </c>
      <c r="L88" s="49">
        <f>SUM(L89)</f>
        <v>0</v>
      </c>
    </row>
    <row r="89" spans="1:12" s="2" customFormat="1" ht="15.75" hidden="1">
      <c r="A89" s="71" t="s">
        <v>30</v>
      </c>
      <c r="B89" s="16"/>
      <c r="C89" s="17"/>
      <c r="D89" s="11">
        <v>426</v>
      </c>
      <c r="E89" s="18" t="s">
        <v>52</v>
      </c>
      <c r="F89" s="20">
        <v>0</v>
      </c>
      <c r="G89" s="20">
        <v>0</v>
      </c>
      <c r="H89" s="59" t="s">
        <v>24</v>
      </c>
      <c r="I89" s="20">
        <v>0</v>
      </c>
      <c r="J89" s="20">
        <v>0</v>
      </c>
      <c r="K89" s="59" t="s">
        <v>24</v>
      </c>
      <c r="L89" s="20">
        <v>0</v>
      </c>
    </row>
    <row r="90" spans="1:12" s="2" customFormat="1" ht="15.75">
      <c r="A90" s="95" t="s">
        <v>47</v>
      </c>
      <c r="B90" s="95"/>
      <c r="C90" s="45"/>
      <c r="D90" s="96" t="s">
        <v>119</v>
      </c>
      <c r="E90" s="96"/>
      <c r="F90" s="49">
        <f>SUM(F91)</f>
        <v>50000</v>
      </c>
      <c r="G90" s="49">
        <f>SUM(G91)</f>
        <v>0</v>
      </c>
      <c r="H90" s="46">
        <f>G90/F90</f>
        <v>0</v>
      </c>
      <c r="I90" s="49">
        <f>SUM(I91)</f>
        <v>-50000</v>
      </c>
      <c r="J90" s="49">
        <f>SUM(J91)</f>
        <v>0</v>
      </c>
      <c r="K90" s="46">
        <f>J90/F90</f>
        <v>0</v>
      </c>
      <c r="L90" s="49">
        <f>SUM(L91)</f>
        <v>0</v>
      </c>
    </row>
    <row r="91" spans="1:12" s="2" customFormat="1" ht="15.75">
      <c r="A91" s="71" t="s">
        <v>30</v>
      </c>
      <c r="B91" s="16"/>
      <c r="C91" s="17"/>
      <c r="D91" s="11">
        <v>426</v>
      </c>
      <c r="E91" s="18" t="s">
        <v>52</v>
      </c>
      <c r="F91" s="20">
        <v>50000</v>
      </c>
      <c r="G91" s="20">
        <v>0</v>
      </c>
      <c r="H91" s="19">
        <f>G91/F91</f>
        <v>0</v>
      </c>
      <c r="I91" s="20">
        <v>-50000</v>
      </c>
      <c r="J91" s="20">
        <f>F91+I91</f>
        <v>0</v>
      </c>
      <c r="K91" s="19">
        <f>J91/F91</f>
        <v>0</v>
      </c>
      <c r="L91" s="20">
        <f>J91-G91</f>
        <v>0</v>
      </c>
    </row>
    <row r="92" spans="1:12" ht="29.25" customHeight="1">
      <c r="A92" s="69"/>
      <c r="B92" s="70"/>
      <c r="C92" s="103" t="s">
        <v>101</v>
      </c>
      <c r="D92" s="103"/>
      <c r="E92" s="103"/>
      <c r="F92" s="64">
        <f>F93+F97+F99+F95+F102+F104</f>
        <v>385000</v>
      </c>
      <c r="G92" s="64">
        <f>G93+G97+G99+G95+G102+G104</f>
        <v>11250</v>
      </c>
      <c r="H92" s="43">
        <f aca="true" t="shared" si="11" ref="H92:H100">G92/F92</f>
        <v>0.02922077922077922</v>
      </c>
      <c r="I92" s="64">
        <f>I93+I97+I99+I95+I102+I104</f>
        <v>70000</v>
      </c>
      <c r="J92" s="64">
        <f>J93+J97+J99+J95+J102+J104</f>
        <v>455000</v>
      </c>
      <c r="K92" s="43">
        <f>J92/F92</f>
        <v>1.1818181818181819</v>
      </c>
      <c r="L92" s="64">
        <f>L93+L97+L99+L95+L102+L104</f>
        <v>443750</v>
      </c>
    </row>
    <row r="93" spans="1:12" ht="15.75">
      <c r="A93" s="95" t="s">
        <v>41</v>
      </c>
      <c r="B93" s="95"/>
      <c r="C93" s="45"/>
      <c r="D93" s="96" t="s">
        <v>72</v>
      </c>
      <c r="E93" s="96"/>
      <c r="F93" s="49">
        <f>SUM(F94)</f>
        <v>20000</v>
      </c>
      <c r="G93" s="49">
        <f>SUM(G94)</f>
        <v>11250</v>
      </c>
      <c r="H93" s="46">
        <f t="shared" si="11"/>
        <v>0.5625</v>
      </c>
      <c r="I93" s="49">
        <f>SUM(I94)</f>
        <v>0</v>
      </c>
      <c r="J93" s="49">
        <f>SUM(J94)</f>
        <v>20000</v>
      </c>
      <c r="K93" s="46">
        <f>J93/F93</f>
        <v>1</v>
      </c>
      <c r="L93" s="49">
        <f>SUM(L94)</f>
        <v>8750</v>
      </c>
    </row>
    <row r="94" spans="1:12" s="2" customFormat="1" ht="25.5" customHeight="1">
      <c r="A94" s="71" t="s">
        <v>30</v>
      </c>
      <c r="B94" s="51"/>
      <c r="C94" s="52"/>
      <c r="D94" s="11" t="s">
        <v>46</v>
      </c>
      <c r="E94" s="18" t="s">
        <v>31</v>
      </c>
      <c r="F94" s="20">
        <v>20000</v>
      </c>
      <c r="G94" s="20">
        <v>11250</v>
      </c>
      <c r="H94" s="19">
        <f t="shared" si="11"/>
        <v>0.5625</v>
      </c>
      <c r="I94" s="20"/>
      <c r="J94" s="20">
        <f>F94+I94</f>
        <v>20000</v>
      </c>
      <c r="K94" s="19">
        <f>J94/F94</f>
        <v>1</v>
      </c>
      <c r="L94" s="20">
        <f>J94-G94</f>
        <v>8750</v>
      </c>
    </row>
    <row r="95" spans="1:12" ht="15.75" hidden="1">
      <c r="A95" s="95" t="s">
        <v>41</v>
      </c>
      <c r="B95" s="95"/>
      <c r="C95" s="45"/>
      <c r="D95" s="96" t="s">
        <v>48</v>
      </c>
      <c r="E95" s="96"/>
      <c r="F95" s="49">
        <f>SUM(F96)</f>
        <v>0</v>
      </c>
      <c r="G95" s="49">
        <f>SUM(G96)</f>
        <v>0</v>
      </c>
      <c r="H95" s="46" t="e">
        <f t="shared" si="11"/>
        <v>#DIV/0!</v>
      </c>
      <c r="I95" s="49">
        <f>SUM(I96)</f>
        <v>0</v>
      </c>
      <c r="J95" s="49">
        <f>SUM(J96)</f>
        <v>0</v>
      </c>
      <c r="K95" s="57" t="s">
        <v>24</v>
      </c>
      <c r="L95" s="49">
        <f>SUM(L96)</f>
        <v>0</v>
      </c>
    </row>
    <row r="96" spans="1:12" s="2" customFormat="1" ht="25.5" customHeight="1" hidden="1">
      <c r="A96" s="71" t="s">
        <v>30</v>
      </c>
      <c r="B96" s="51"/>
      <c r="C96" s="52"/>
      <c r="D96" s="11">
        <v>422</v>
      </c>
      <c r="E96" s="18" t="s">
        <v>28</v>
      </c>
      <c r="F96" s="20">
        <v>0</v>
      </c>
      <c r="G96" s="20">
        <v>0</v>
      </c>
      <c r="H96" s="19" t="e">
        <f t="shared" si="11"/>
        <v>#DIV/0!</v>
      </c>
      <c r="I96" s="20">
        <v>0</v>
      </c>
      <c r="J96" s="20">
        <v>0</v>
      </c>
      <c r="K96" s="59" t="s">
        <v>24</v>
      </c>
      <c r="L96" s="20">
        <v>0</v>
      </c>
    </row>
    <row r="97" spans="1:12" ht="15.75">
      <c r="A97" s="95" t="s">
        <v>42</v>
      </c>
      <c r="B97" s="95"/>
      <c r="C97" s="45"/>
      <c r="D97" s="102" t="s">
        <v>49</v>
      </c>
      <c r="E97" s="102"/>
      <c r="F97" s="49">
        <f>SUM(F98)</f>
        <v>300000</v>
      </c>
      <c r="G97" s="49">
        <f>SUM(G98)</f>
        <v>0</v>
      </c>
      <c r="H97" s="46">
        <f t="shared" si="11"/>
        <v>0</v>
      </c>
      <c r="I97" s="49">
        <f>SUM(I98)</f>
        <v>70000</v>
      </c>
      <c r="J97" s="49">
        <f>SUM(J98)</f>
        <v>370000</v>
      </c>
      <c r="K97" s="46">
        <f>J97/F97</f>
        <v>1.2333333333333334</v>
      </c>
      <c r="L97" s="49">
        <f>SUM(L98)</f>
        <v>370000</v>
      </c>
    </row>
    <row r="98" spans="1:12" s="2" customFormat="1" ht="30" customHeight="1">
      <c r="A98" s="71" t="s">
        <v>30</v>
      </c>
      <c r="B98" s="51"/>
      <c r="C98" s="52"/>
      <c r="D98" s="11" t="s">
        <v>46</v>
      </c>
      <c r="E98" s="18" t="s">
        <v>50</v>
      </c>
      <c r="F98" s="20">
        <v>300000</v>
      </c>
      <c r="G98" s="20"/>
      <c r="H98" s="19">
        <f t="shared" si="11"/>
        <v>0</v>
      </c>
      <c r="I98" s="20">
        <v>70000</v>
      </c>
      <c r="J98" s="20">
        <f>F98+I98</f>
        <v>370000</v>
      </c>
      <c r="K98" s="19">
        <f>J98/F98</f>
        <v>1.2333333333333334</v>
      </c>
      <c r="L98" s="20">
        <f>J98-G98</f>
        <v>370000</v>
      </c>
    </row>
    <row r="99" spans="1:12" ht="41.25" customHeight="1" hidden="1">
      <c r="A99" s="95" t="s">
        <v>51</v>
      </c>
      <c r="B99" s="95"/>
      <c r="C99" s="45"/>
      <c r="D99" s="96" t="s">
        <v>81</v>
      </c>
      <c r="E99" s="96"/>
      <c r="F99" s="49">
        <f>SUM(F100:F101)</f>
        <v>0</v>
      </c>
      <c r="G99" s="49">
        <f>SUM(G100:G101)</f>
        <v>0</v>
      </c>
      <c r="H99" s="46" t="e">
        <f t="shared" si="11"/>
        <v>#DIV/0!</v>
      </c>
      <c r="I99" s="49">
        <f>SUM(I100:I101)</f>
        <v>0</v>
      </c>
      <c r="J99" s="49">
        <f>SUM(J100:J101)</f>
        <v>0</v>
      </c>
      <c r="K99" s="46" t="e">
        <f>J99/F99</f>
        <v>#DIV/0!</v>
      </c>
      <c r="L99" s="49">
        <f>SUM(L100:L101)</f>
        <v>0</v>
      </c>
    </row>
    <row r="100" spans="1:12" s="2" customFormat="1" ht="25.5" customHeight="1" hidden="1">
      <c r="A100" s="71" t="s">
        <v>30</v>
      </c>
      <c r="B100" s="51"/>
      <c r="C100" s="52"/>
      <c r="D100" s="11">
        <v>422</v>
      </c>
      <c r="E100" s="18" t="s">
        <v>28</v>
      </c>
      <c r="F100" s="20">
        <v>0</v>
      </c>
      <c r="G100" s="20"/>
      <c r="H100" s="19" t="e">
        <f t="shared" si="11"/>
        <v>#DIV/0!</v>
      </c>
      <c r="I100" s="20"/>
      <c r="J100" s="20">
        <f>F100+I100</f>
        <v>0</v>
      </c>
      <c r="K100" s="19" t="e">
        <f>J100/F100</f>
        <v>#DIV/0!</v>
      </c>
      <c r="L100" s="20">
        <f>J100-G100</f>
        <v>0</v>
      </c>
    </row>
    <row r="101" spans="1:12" s="2" customFormat="1" ht="25.5" customHeight="1" hidden="1">
      <c r="A101" s="71" t="s">
        <v>30</v>
      </c>
      <c r="B101" s="51"/>
      <c r="C101" s="52"/>
      <c r="D101" s="11">
        <v>426</v>
      </c>
      <c r="E101" s="18" t="s">
        <v>52</v>
      </c>
      <c r="F101" s="73">
        <v>0</v>
      </c>
      <c r="G101" s="73">
        <v>0</v>
      </c>
      <c r="H101" s="59" t="s">
        <v>24</v>
      </c>
      <c r="I101" s="73"/>
      <c r="J101" s="20">
        <f>F101+I101</f>
        <v>0</v>
      </c>
      <c r="K101" s="72" t="s">
        <v>24</v>
      </c>
      <c r="L101" s="20">
        <f>J101-G101</f>
        <v>0</v>
      </c>
    </row>
    <row r="102" spans="1:12" ht="36" customHeight="1">
      <c r="A102" s="95" t="s">
        <v>51</v>
      </c>
      <c r="B102" s="95"/>
      <c r="C102" s="45"/>
      <c r="D102" s="96" t="s">
        <v>82</v>
      </c>
      <c r="E102" s="96"/>
      <c r="F102" s="49">
        <f>SUM(F103)</f>
        <v>40000</v>
      </c>
      <c r="G102" s="49">
        <f>SUM(G103)</f>
        <v>0</v>
      </c>
      <c r="H102" s="46">
        <f>G102/F102</f>
        <v>0</v>
      </c>
      <c r="I102" s="49">
        <f>SUM(I103)</f>
        <v>0</v>
      </c>
      <c r="J102" s="49">
        <f>SUM(J103)</f>
        <v>40000</v>
      </c>
      <c r="K102" s="46">
        <f aca="true" t="shared" si="12" ref="K102:K119">J102/F102</f>
        <v>1</v>
      </c>
      <c r="L102" s="49">
        <f>SUM(L103)</f>
        <v>40000</v>
      </c>
    </row>
    <row r="103" spans="1:12" s="2" customFormat="1" ht="30" customHeight="1">
      <c r="A103" s="71">
        <v>11</v>
      </c>
      <c r="B103" s="16"/>
      <c r="C103" s="17"/>
      <c r="D103" s="11">
        <v>426</v>
      </c>
      <c r="E103" s="74" t="s">
        <v>52</v>
      </c>
      <c r="F103" s="20">
        <v>40000</v>
      </c>
      <c r="G103" s="20"/>
      <c r="H103" s="19">
        <f>G103/F103</f>
        <v>0</v>
      </c>
      <c r="I103" s="20"/>
      <c r="J103" s="20">
        <f>F103+I103</f>
        <v>40000</v>
      </c>
      <c r="K103" s="19">
        <f t="shared" si="12"/>
        <v>1</v>
      </c>
      <c r="L103" s="20">
        <f>J103-G103</f>
        <v>40000</v>
      </c>
    </row>
    <row r="104" spans="1:12" s="2" customFormat="1" ht="30" customHeight="1">
      <c r="A104" s="95" t="s">
        <v>51</v>
      </c>
      <c r="B104" s="95"/>
      <c r="C104" s="45"/>
      <c r="D104" s="96" t="s">
        <v>118</v>
      </c>
      <c r="E104" s="96"/>
      <c r="F104" s="49">
        <f>SUM(F105)</f>
        <v>25000</v>
      </c>
      <c r="G104" s="49">
        <f>SUM(G105)</f>
        <v>0</v>
      </c>
      <c r="H104" s="46">
        <f>G104/F104</f>
        <v>0</v>
      </c>
      <c r="I104" s="49">
        <f>SUM(I105)</f>
        <v>0</v>
      </c>
      <c r="J104" s="49">
        <f>SUM(J105)</f>
        <v>25000</v>
      </c>
      <c r="K104" s="46">
        <f t="shared" si="12"/>
        <v>1</v>
      </c>
      <c r="L104" s="49">
        <f>SUM(L105)</f>
        <v>25000</v>
      </c>
    </row>
    <row r="105" spans="1:12" s="2" customFormat="1" ht="30" customHeight="1">
      <c r="A105" s="71">
        <v>11</v>
      </c>
      <c r="B105" s="16"/>
      <c r="C105" s="17"/>
      <c r="D105" s="11">
        <v>426</v>
      </c>
      <c r="E105" s="74" t="s">
        <v>52</v>
      </c>
      <c r="F105" s="20">
        <v>25000</v>
      </c>
      <c r="G105" s="20"/>
      <c r="H105" s="19">
        <f>G105/F105</f>
        <v>0</v>
      </c>
      <c r="I105" s="20"/>
      <c r="J105" s="20">
        <f>F105+I105</f>
        <v>25000</v>
      </c>
      <c r="K105" s="19">
        <f t="shared" si="12"/>
        <v>1</v>
      </c>
      <c r="L105" s="20">
        <f>J105-G105</f>
        <v>25000</v>
      </c>
    </row>
    <row r="106" spans="1:12" ht="33" customHeight="1">
      <c r="A106" s="69"/>
      <c r="B106" s="70"/>
      <c r="C106" s="104" t="s">
        <v>102</v>
      </c>
      <c r="D106" s="104"/>
      <c r="E106" s="104"/>
      <c r="F106" s="64">
        <f>F107+F109</f>
        <v>136000</v>
      </c>
      <c r="G106" s="64">
        <f>G107+G109</f>
        <v>93276.2</v>
      </c>
      <c r="H106" s="43">
        <f aca="true" t="shared" si="13" ref="H106:H159">G106/F106</f>
        <v>0.6858544117647059</v>
      </c>
      <c r="I106" s="64">
        <f>I107+I109</f>
        <v>10000</v>
      </c>
      <c r="J106" s="64">
        <f>J107+J109</f>
        <v>146000</v>
      </c>
      <c r="K106" s="43">
        <f t="shared" si="12"/>
        <v>1.0735294117647058</v>
      </c>
      <c r="L106" s="64">
        <f>L107+L109</f>
        <v>52723.8</v>
      </c>
    </row>
    <row r="107" spans="1:12" ht="15.75">
      <c r="A107" s="95" t="s">
        <v>53</v>
      </c>
      <c r="B107" s="95"/>
      <c r="C107" s="45"/>
      <c r="D107" s="101" t="s">
        <v>83</v>
      </c>
      <c r="E107" s="101"/>
      <c r="F107" s="49">
        <f>SUM(F108)</f>
        <v>6000</v>
      </c>
      <c r="G107" s="49">
        <f>SUM(G108)</f>
        <v>15776.2</v>
      </c>
      <c r="H107" s="46">
        <f t="shared" si="13"/>
        <v>2.629366666666667</v>
      </c>
      <c r="I107" s="49">
        <f>SUM(I108)</f>
        <v>10000</v>
      </c>
      <c r="J107" s="49">
        <f>SUM(J108)</f>
        <v>16000</v>
      </c>
      <c r="K107" s="46">
        <f t="shared" si="12"/>
        <v>2.6666666666666665</v>
      </c>
      <c r="L107" s="49">
        <f>SUM(L108)</f>
        <v>223.79999999999927</v>
      </c>
    </row>
    <row r="108" spans="1:12" s="2" customFormat="1" ht="15.75">
      <c r="A108" s="71" t="s">
        <v>30</v>
      </c>
      <c r="B108" s="16"/>
      <c r="C108" s="17"/>
      <c r="D108" s="11">
        <v>323</v>
      </c>
      <c r="E108" s="18" t="s">
        <v>18</v>
      </c>
      <c r="F108" s="20">
        <v>6000</v>
      </c>
      <c r="G108" s="20">
        <v>15776.2</v>
      </c>
      <c r="H108" s="19">
        <f t="shared" si="13"/>
        <v>2.629366666666667</v>
      </c>
      <c r="I108" s="20">
        <v>10000</v>
      </c>
      <c r="J108" s="20">
        <f>F108+I108</f>
        <v>16000</v>
      </c>
      <c r="K108" s="19">
        <f t="shared" si="12"/>
        <v>2.6666666666666665</v>
      </c>
      <c r="L108" s="20">
        <f>J108-G108</f>
        <v>223.79999999999927</v>
      </c>
    </row>
    <row r="109" spans="1:12" ht="30" customHeight="1">
      <c r="A109" s="95" t="s">
        <v>54</v>
      </c>
      <c r="B109" s="95"/>
      <c r="C109" s="45"/>
      <c r="D109" s="96" t="s">
        <v>114</v>
      </c>
      <c r="E109" s="96"/>
      <c r="F109" s="49">
        <f>SUM(F110)</f>
        <v>130000</v>
      </c>
      <c r="G109" s="49">
        <f>SUM(G110)</f>
        <v>77500</v>
      </c>
      <c r="H109" s="46">
        <f t="shared" si="13"/>
        <v>0.5961538461538461</v>
      </c>
      <c r="I109" s="49">
        <f>SUM(I110)</f>
        <v>0</v>
      </c>
      <c r="J109" s="49">
        <f>SUM(J110)</f>
        <v>130000</v>
      </c>
      <c r="K109" s="46">
        <f t="shared" si="12"/>
        <v>1</v>
      </c>
      <c r="L109" s="49">
        <f>SUM(L110)</f>
        <v>52500</v>
      </c>
    </row>
    <row r="110" spans="1:12" s="2" customFormat="1" ht="28.5" customHeight="1">
      <c r="A110" s="58" t="s">
        <v>30</v>
      </c>
      <c r="B110" s="51"/>
      <c r="C110" s="52"/>
      <c r="D110" s="11">
        <v>426</v>
      </c>
      <c r="E110" s="74" t="s">
        <v>52</v>
      </c>
      <c r="F110" s="20">
        <v>130000</v>
      </c>
      <c r="G110" s="20">
        <v>77500</v>
      </c>
      <c r="H110" s="19">
        <f t="shared" si="13"/>
        <v>0.5961538461538461</v>
      </c>
      <c r="I110" s="20"/>
      <c r="J110" s="20">
        <f>F110+I110</f>
        <v>130000</v>
      </c>
      <c r="K110" s="19">
        <f t="shared" si="12"/>
        <v>1</v>
      </c>
      <c r="L110" s="20">
        <f>J110-G110</f>
        <v>52500</v>
      </c>
    </row>
    <row r="111" spans="1:12" ht="29.25" customHeight="1">
      <c r="A111" s="69"/>
      <c r="B111" s="70"/>
      <c r="C111" s="104" t="s">
        <v>103</v>
      </c>
      <c r="D111" s="104"/>
      <c r="E111" s="104"/>
      <c r="F111" s="64">
        <f>F112+F114+F116+F118+F122</f>
        <v>271250</v>
      </c>
      <c r="G111" s="64">
        <f>G112+G114+G116+G118+G122</f>
        <v>108312.70000000001</v>
      </c>
      <c r="H111" s="43">
        <f t="shared" si="13"/>
        <v>0.39930949308755764</v>
      </c>
      <c r="I111" s="64">
        <f>I112+I114+I116+I118+I122</f>
        <v>-80000</v>
      </c>
      <c r="J111" s="64">
        <f>J112+J114+J116+J118+J122</f>
        <v>191250</v>
      </c>
      <c r="K111" s="43">
        <f t="shared" si="12"/>
        <v>0.7050691244239631</v>
      </c>
      <c r="L111" s="64">
        <f>L112+L114+L116+L118+L122</f>
        <v>82937.29999999999</v>
      </c>
    </row>
    <row r="112" spans="1:12" ht="17.25" customHeight="1">
      <c r="A112" s="95" t="s">
        <v>55</v>
      </c>
      <c r="B112" s="95"/>
      <c r="C112" s="45"/>
      <c r="D112" s="102" t="s">
        <v>84</v>
      </c>
      <c r="E112" s="102"/>
      <c r="F112" s="49">
        <f>SUM(F113)</f>
        <v>26250</v>
      </c>
      <c r="G112" s="49">
        <f>SUM(G113)</f>
        <v>0</v>
      </c>
      <c r="H112" s="46">
        <f t="shared" si="13"/>
        <v>0</v>
      </c>
      <c r="I112" s="49">
        <f>SUM(I113)</f>
        <v>0</v>
      </c>
      <c r="J112" s="49">
        <f>SUM(J113)</f>
        <v>26250</v>
      </c>
      <c r="K112" s="46">
        <f t="shared" si="12"/>
        <v>1</v>
      </c>
      <c r="L112" s="49">
        <f>SUM(L113)</f>
        <v>26250</v>
      </c>
    </row>
    <row r="113" spans="1:12" s="2" customFormat="1" ht="15.75">
      <c r="A113" s="71" t="s">
        <v>30</v>
      </c>
      <c r="B113" s="16"/>
      <c r="C113" s="17"/>
      <c r="D113" s="11">
        <v>323</v>
      </c>
      <c r="E113" s="18" t="s">
        <v>18</v>
      </c>
      <c r="F113" s="20">
        <v>26250</v>
      </c>
      <c r="G113" s="20"/>
      <c r="H113" s="19">
        <f t="shared" si="13"/>
        <v>0</v>
      </c>
      <c r="I113" s="20"/>
      <c r="J113" s="20">
        <f>F113+I113</f>
        <v>26250</v>
      </c>
      <c r="K113" s="19">
        <f t="shared" si="12"/>
        <v>1</v>
      </c>
      <c r="L113" s="20">
        <f>J113-G113</f>
        <v>26250</v>
      </c>
    </row>
    <row r="114" spans="1:12" ht="30.75" customHeight="1">
      <c r="A114" s="95" t="s">
        <v>55</v>
      </c>
      <c r="B114" s="95"/>
      <c r="C114" s="45"/>
      <c r="D114" s="96" t="s">
        <v>120</v>
      </c>
      <c r="E114" s="96"/>
      <c r="F114" s="49">
        <f>SUM(F115)</f>
        <v>140000</v>
      </c>
      <c r="G114" s="49">
        <f>SUM(G115)</f>
        <v>66500</v>
      </c>
      <c r="H114" s="46">
        <f t="shared" si="13"/>
        <v>0.475</v>
      </c>
      <c r="I114" s="49">
        <f>SUM(I115)</f>
        <v>-30000</v>
      </c>
      <c r="J114" s="49">
        <f>SUM(J115)</f>
        <v>110000</v>
      </c>
      <c r="K114" s="46">
        <f t="shared" si="12"/>
        <v>0.7857142857142857</v>
      </c>
      <c r="L114" s="49">
        <f>SUM(L115)</f>
        <v>43500</v>
      </c>
    </row>
    <row r="115" spans="1:12" s="2" customFormat="1" ht="15.75">
      <c r="A115" s="71" t="s">
        <v>30</v>
      </c>
      <c r="B115" s="16"/>
      <c r="C115" s="17"/>
      <c r="D115" s="11">
        <v>323</v>
      </c>
      <c r="E115" s="18" t="s">
        <v>18</v>
      </c>
      <c r="F115" s="20">
        <f>120000+20000</f>
        <v>140000</v>
      </c>
      <c r="G115" s="20">
        <v>66500</v>
      </c>
      <c r="H115" s="19">
        <f t="shared" si="13"/>
        <v>0.475</v>
      </c>
      <c r="I115" s="20">
        <v>-30000</v>
      </c>
      <c r="J115" s="20">
        <f>F115+I115</f>
        <v>110000</v>
      </c>
      <c r="K115" s="19">
        <f t="shared" si="12"/>
        <v>0.7857142857142857</v>
      </c>
      <c r="L115" s="20">
        <f>J115-G115</f>
        <v>43500</v>
      </c>
    </row>
    <row r="116" spans="1:12" ht="30.75" customHeight="1">
      <c r="A116" s="95" t="s">
        <v>56</v>
      </c>
      <c r="B116" s="95"/>
      <c r="C116" s="45"/>
      <c r="D116" s="96" t="s">
        <v>85</v>
      </c>
      <c r="E116" s="96"/>
      <c r="F116" s="49">
        <f>SUM(F117)</f>
        <v>10000</v>
      </c>
      <c r="G116" s="49">
        <f>SUM(G117)</f>
        <v>15021.03</v>
      </c>
      <c r="H116" s="46">
        <f t="shared" si="13"/>
        <v>1.502103</v>
      </c>
      <c r="I116" s="49">
        <f>SUM(I117)</f>
        <v>10000</v>
      </c>
      <c r="J116" s="49">
        <f>SUM(J117)</f>
        <v>20000</v>
      </c>
      <c r="K116" s="46">
        <f t="shared" si="12"/>
        <v>2</v>
      </c>
      <c r="L116" s="49">
        <f>SUM(L117)</f>
        <v>4978.969999999999</v>
      </c>
    </row>
    <row r="117" spans="1:12" s="2" customFormat="1" ht="15.75">
      <c r="A117" s="71" t="s">
        <v>30</v>
      </c>
      <c r="B117" s="51"/>
      <c r="C117" s="52"/>
      <c r="D117" s="11">
        <v>323</v>
      </c>
      <c r="E117" s="18" t="s">
        <v>18</v>
      </c>
      <c r="F117" s="20">
        <v>10000</v>
      </c>
      <c r="G117" s="20">
        <v>15021.03</v>
      </c>
      <c r="H117" s="19">
        <f t="shared" si="13"/>
        <v>1.502103</v>
      </c>
      <c r="I117" s="20">
        <v>10000</v>
      </c>
      <c r="J117" s="20">
        <f>F117+I117</f>
        <v>20000</v>
      </c>
      <c r="K117" s="19">
        <f t="shared" si="12"/>
        <v>2</v>
      </c>
      <c r="L117" s="20">
        <f>J117-G117</f>
        <v>4978.969999999999</v>
      </c>
    </row>
    <row r="118" spans="1:12" ht="17.25" customHeight="1">
      <c r="A118" s="95" t="s">
        <v>56</v>
      </c>
      <c r="B118" s="95"/>
      <c r="C118" s="45"/>
      <c r="D118" s="102" t="s">
        <v>86</v>
      </c>
      <c r="E118" s="102"/>
      <c r="F118" s="49">
        <f>SUM(F119:F121)</f>
        <v>50000</v>
      </c>
      <c r="G118" s="49">
        <f>SUM(G119:G121)</f>
        <v>18709.82</v>
      </c>
      <c r="H118" s="46">
        <f t="shared" si="13"/>
        <v>0.3741964</v>
      </c>
      <c r="I118" s="49">
        <f>SUM(I119:I121)</f>
        <v>-30000</v>
      </c>
      <c r="J118" s="49">
        <f>SUM(J119:J121)</f>
        <v>20000</v>
      </c>
      <c r="K118" s="46">
        <f t="shared" si="12"/>
        <v>0.4</v>
      </c>
      <c r="L118" s="49">
        <f>SUM(L119:L121)</f>
        <v>1290.1800000000003</v>
      </c>
    </row>
    <row r="119" spans="1:12" s="2" customFormat="1" ht="15.75" customHeight="1">
      <c r="A119" s="58" t="s">
        <v>30</v>
      </c>
      <c r="B119" s="51"/>
      <c r="C119" s="52"/>
      <c r="D119" s="11">
        <v>422</v>
      </c>
      <c r="E119" s="18" t="s">
        <v>28</v>
      </c>
      <c r="F119" s="20">
        <v>0</v>
      </c>
      <c r="G119" s="20"/>
      <c r="H119" s="59" t="s">
        <v>24</v>
      </c>
      <c r="I119" s="20"/>
      <c r="J119" s="20">
        <f>F119+I119</f>
        <v>0</v>
      </c>
      <c r="K119" s="19" t="e">
        <f t="shared" si="12"/>
        <v>#DIV/0!</v>
      </c>
      <c r="L119" s="20">
        <f>J119-G119</f>
        <v>0</v>
      </c>
    </row>
    <row r="120" spans="1:12" s="2" customFormat="1" ht="17.25" customHeight="1">
      <c r="A120" s="58"/>
      <c r="B120" s="51"/>
      <c r="C120" s="52"/>
      <c r="D120" s="11">
        <v>322</v>
      </c>
      <c r="E120" s="18" t="s">
        <v>16</v>
      </c>
      <c r="F120" s="20"/>
      <c r="G120" s="20">
        <f>9354.91*2</f>
        <v>18709.82</v>
      </c>
      <c r="H120" s="59"/>
      <c r="I120" s="20">
        <v>20000</v>
      </c>
      <c r="J120" s="20">
        <f>F120+I120</f>
        <v>20000</v>
      </c>
      <c r="K120" s="19"/>
      <c r="L120" s="20">
        <f>J120-G120</f>
        <v>1290.1800000000003</v>
      </c>
    </row>
    <row r="121" spans="1:12" s="2" customFormat="1" ht="17.25" customHeight="1">
      <c r="A121" s="58" t="s">
        <v>30</v>
      </c>
      <c r="B121" s="51"/>
      <c r="C121" s="52"/>
      <c r="D121" s="11">
        <v>363</v>
      </c>
      <c r="E121" s="18" t="s">
        <v>108</v>
      </c>
      <c r="F121" s="20">
        <v>50000</v>
      </c>
      <c r="G121" s="20"/>
      <c r="H121" s="19">
        <f t="shared" si="13"/>
        <v>0</v>
      </c>
      <c r="I121" s="20">
        <v>-50000</v>
      </c>
      <c r="J121" s="20">
        <f>F121+I121</f>
        <v>0</v>
      </c>
      <c r="K121" s="19" t="e">
        <f>J121/G121</f>
        <v>#DIV/0!</v>
      </c>
      <c r="L121" s="20">
        <f>J121-G121</f>
        <v>0</v>
      </c>
    </row>
    <row r="122" spans="1:12" ht="15.75">
      <c r="A122" s="95" t="s">
        <v>56</v>
      </c>
      <c r="B122" s="95"/>
      <c r="C122" s="45"/>
      <c r="D122" s="102" t="s">
        <v>87</v>
      </c>
      <c r="E122" s="102"/>
      <c r="F122" s="49">
        <f>SUM(F123)</f>
        <v>45000</v>
      </c>
      <c r="G122" s="49">
        <f>SUM(G123)</f>
        <v>8081.85</v>
      </c>
      <c r="H122" s="46">
        <f t="shared" si="13"/>
        <v>0.17959666666666668</v>
      </c>
      <c r="I122" s="49">
        <f>SUM(I123)</f>
        <v>-30000</v>
      </c>
      <c r="J122" s="49">
        <f>SUM(J123)</f>
        <v>15000</v>
      </c>
      <c r="K122" s="46">
        <f aca="true" t="shared" si="14" ref="K122:K148">J122/F122</f>
        <v>0.3333333333333333</v>
      </c>
      <c r="L122" s="49">
        <f>SUM(L123)</f>
        <v>6918.15</v>
      </c>
    </row>
    <row r="123" spans="1:12" s="2" customFormat="1" ht="24.75" customHeight="1">
      <c r="A123" s="71" t="s">
        <v>30</v>
      </c>
      <c r="B123" s="51"/>
      <c r="C123" s="52"/>
      <c r="D123" s="11">
        <v>323</v>
      </c>
      <c r="E123" s="18" t="s">
        <v>18</v>
      </c>
      <c r="F123" s="20">
        <v>45000</v>
      </c>
      <c r="G123" s="20">
        <v>8081.85</v>
      </c>
      <c r="H123" s="19">
        <f t="shared" si="13"/>
        <v>0.17959666666666668</v>
      </c>
      <c r="I123" s="20">
        <v>-30000</v>
      </c>
      <c r="J123" s="20">
        <f>F123+I123</f>
        <v>15000</v>
      </c>
      <c r="K123" s="19">
        <f t="shared" si="14"/>
        <v>0.3333333333333333</v>
      </c>
      <c r="L123" s="20">
        <f>J123-G123</f>
        <v>6918.15</v>
      </c>
    </row>
    <row r="124" spans="1:12" ht="30" customHeight="1">
      <c r="A124" s="69"/>
      <c r="B124" s="70"/>
      <c r="C124" s="103" t="s">
        <v>104</v>
      </c>
      <c r="D124" s="103"/>
      <c r="E124" s="103"/>
      <c r="F124" s="64">
        <f>F125+F127+F129+F131+F133+F135+F137+F139</f>
        <v>283000</v>
      </c>
      <c r="G124" s="64">
        <f>G125+G127+G129+G131+G133+G135+G137+G139</f>
        <v>91200</v>
      </c>
      <c r="H124" s="43">
        <f t="shared" si="13"/>
        <v>0.32226148409893995</v>
      </c>
      <c r="I124" s="64">
        <f>I125+I127+I129+I131+I133+I135+I137+I139</f>
        <v>-150000</v>
      </c>
      <c r="J124" s="64">
        <f>J125+J127+J129+J131+J133+J135+J137+J139</f>
        <v>133000</v>
      </c>
      <c r="K124" s="43">
        <f t="shared" si="14"/>
        <v>0.46996466431095407</v>
      </c>
      <c r="L124" s="64">
        <f>L125+L127+L129+L131+L133+L135+L137+L139</f>
        <v>41800</v>
      </c>
    </row>
    <row r="125" spans="1:12" ht="15.75">
      <c r="A125" s="95" t="s">
        <v>57</v>
      </c>
      <c r="B125" s="95"/>
      <c r="C125" s="45"/>
      <c r="D125" s="98" t="s">
        <v>88</v>
      </c>
      <c r="E125" s="98"/>
      <c r="F125" s="49">
        <f>SUM(F126)</f>
        <v>15000</v>
      </c>
      <c r="G125" s="49">
        <f>SUM(G126)</f>
        <v>1100</v>
      </c>
      <c r="H125" s="46">
        <f t="shared" si="13"/>
        <v>0.07333333333333333</v>
      </c>
      <c r="I125" s="49">
        <f>SUM(I126)</f>
        <v>-10000</v>
      </c>
      <c r="J125" s="49">
        <f>SUM(J126)</f>
        <v>5000</v>
      </c>
      <c r="K125" s="46">
        <f t="shared" si="14"/>
        <v>0.3333333333333333</v>
      </c>
      <c r="L125" s="49">
        <f>SUM(L126)</f>
        <v>3900</v>
      </c>
    </row>
    <row r="126" spans="1:12" ht="15.75" customHeight="1">
      <c r="A126" s="15">
        <v>11</v>
      </c>
      <c r="D126" s="11" t="s">
        <v>35</v>
      </c>
      <c r="E126" s="18" t="s">
        <v>29</v>
      </c>
      <c r="F126" s="20">
        <v>15000</v>
      </c>
      <c r="G126" s="20">
        <v>1100</v>
      </c>
      <c r="H126" s="19">
        <f t="shared" si="13"/>
        <v>0.07333333333333333</v>
      </c>
      <c r="I126" s="20">
        <v>-10000</v>
      </c>
      <c r="J126" s="20">
        <f>F126+I126</f>
        <v>5000</v>
      </c>
      <c r="K126" s="19">
        <f t="shared" si="14"/>
        <v>0.3333333333333333</v>
      </c>
      <c r="L126" s="20">
        <f>J126-G126</f>
        <v>3900</v>
      </c>
    </row>
    <row r="127" spans="1:12" ht="30" customHeight="1">
      <c r="A127" s="95" t="s">
        <v>57</v>
      </c>
      <c r="B127" s="95"/>
      <c r="C127" s="45"/>
      <c r="D127" s="101" t="s">
        <v>121</v>
      </c>
      <c r="E127" s="101"/>
      <c r="F127" s="49">
        <f>SUM(F128)</f>
        <v>100000</v>
      </c>
      <c r="G127" s="49">
        <f>SUM(G128)</f>
        <v>75000</v>
      </c>
      <c r="H127" s="46">
        <f t="shared" si="13"/>
        <v>0.75</v>
      </c>
      <c r="I127" s="49">
        <f>SUM(I128)</f>
        <v>-25000</v>
      </c>
      <c r="J127" s="49">
        <f>SUM(J128)</f>
        <v>75000</v>
      </c>
      <c r="K127" s="46">
        <f t="shared" si="14"/>
        <v>0.75</v>
      </c>
      <c r="L127" s="49">
        <f>SUM(L128)</f>
        <v>0</v>
      </c>
    </row>
    <row r="128" spans="1:12" ht="23.25" customHeight="1">
      <c r="A128" s="58" t="s">
        <v>58</v>
      </c>
      <c r="B128" s="75"/>
      <c r="C128" s="27"/>
      <c r="D128" s="11" t="s">
        <v>46</v>
      </c>
      <c r="E128" s="18" t="s">
        <v>50</v>
      </c>
      <c r="F128" s="20">
        <v>100000</v>
      </c>
      <c r="G128" s="20">
        <v>75000</v>
      </c>
      <c r="H128" s="76">
        <f t="shared" si="13"/>
        <v>0.75</v>
      </c>
      <c r="I128" s="20">
        <v>-25000</v>
      </c>
      <c r="J128" s="20">
        <f>F128+I128</f>
        <v>75000</v>
      </c>
      <c r="K128" s="19">
        <f t="shared" si="14"/>
        <v>0.75</v>
      </c>
      <c r="L128" s="20">
        <f>J128-G128</f>
        <v>0</v>
      </c>
    </row>
    <row r="129" spans="1:12" ht="27" customHeight="1">
      <c r="A129" s="95" t="s">
        <v>57</v>
      </c>
      <c r="B129" s="95"/>
      <c r="C129" s="45"/>
      <c r="D129" s="101" t="s">
        <v>89</v>
      </c>
      <c r="E129" s="101"/>
      <c r="F129" s="49">
        <f>SUM(F130)</f>
        <v>3000</v>
      </c>
      <c r="G129" s="49">
        <f>SUM(G130)</f>
        <v>0</v>
      </c>
      <c r="H129" s="46">
        <f t="shared" si="13"/>
        <v>0</v>
      </c>
      <c r="I129" s="49">
        <f>SUM(I130)</f>
        <v>0</v>
      </c>
      <c r="J129" s="49">
        <f>SUM(J130)</f>
        <v>3000</v>
      </c>
      <c r="K129" s="46">
        <f t="shared" si="14"/>
        <v>1</v>
      </c>
      <c r="L129" s="49">
        <f>SUM(L130)</f>
        <v>3000</v>
      </c>
    </row>
    <row r="130" spans="1:12" ht="22.5" customHeight="1">
      <c r="A130" s="71" t="s">
        <v>30</v>
      </c>
      <c r="D130" s="11">
        <v>323</v>
      </c>
      <c r="E130" s="18" t="s">
        <v>18</v>
      </c>
      <c r="F130" s="20">
        <v>3000</v>
      </c>
      <c r="G130" s="20"/>
      <c r="H130" s="76">
        <f t="shared" si="13"/>
        <v>0</v>
      </c>
      <c r="I130" s="20"/>
      <c r="J130" s="20">
        <f>F130+I130</f>
        <v>3000</v>
      </c>
      <c r="K130" s="19">
        <f t="shared" si="14"/>
        <v>1</v>
      </c>
      <c r="L130" s="20">
        <f>J130-G130</f>
        <v>3000</v>
      </c>
    </row>
    <row r="131" spans="1:12" ht="27" customHeight="1">
      <c r="A131" s="95" t="s">
        <v>59</v>
      </c>
      <c r="B131" s="95"/>
      <c r="C131" s="45"/>
      <c r="D131" s="99" t="s">
        <v>90</v>
      </c>
      <c r="E131" s="99"/>
      <c r="F131" s="49">
        <f>SUM(F132)</f>
        <v>20000</v>
      </c>
      <c r="G131" s="49">
        <f>SUM(G132)</f>
        <v>5600</v>
      </c>
      <c r="H131" s="46">
        <f t="shared" si="13"/>
        <v>0.28</v>
      </c>
      <c r="I131" s="49">
        <f>SUM(I132)</f>
        <v>-10000</v>
      </c>
      <c r="J131" s="49">
        <f>SUM(J132)</f>
        <v>10000</v>
      </c>
      <c r="K131" s="46">
        <f t="shared" si="14"/>
        <v>0.5</v>
      </c>
      <c r="L131" s="49">
        <f>SUM(L132)</f>
        <v>4400</v>
      </c>
    </row>
    <row r="132" spans="1:12" ht="24" customHeight="1">
      <c r="A132" s="15">
        <v>11</v>
      </c>
      <c r="D132" s="11" t="s">
        <v>35</v>
      </c>
      <c r="E132" s="18" t="s">
        <v>29</v>
      </c>
      <c r="F132" s="20">
        <v>20000</v>
      </c>
      <c r="G132" s="20">
        <v>5600</v>
      </c>
      <c r="H132" s="76">
        <f t="shared" si="13"/>
        <v>0.28</v>
      </c>
      <c r="I132" s="20">
        <v>-10000</v>
      </c>
      <c r="J132" s="20">
        <f>F132+I132</f>
        <v>10000</v>
      </c>
      <c r="K132" s="19">
        <f t="shared" si="14"/>
        <v>0.5</v>
      </c>
      <c r="L132" s="20">
        <f>J132-G132</f>
        <v>4400</v>
      </c>
    </row>
    <row r="133" spans="1:12" ht="15.75">
      <c r="A133" s="95" t="s">
        <v>59</v>
      </c>
      <c r="B133" s="95"/>
      <c r="C133" s="45"/>
      <c r="D133" s="98" t="s">
        <v>91</v>
      </c>
      <c r="E133" s="98"/>
      <c r="F133" s="49">
        <f>SUM(F134)</f>
        <v>45000</v>
      </c>
      <c r="G133" s="49">
        <f>SUM(G134)</f>
        <v>-4000</v>
      </c>
      <c r="H133" s="46">
        <f t="shared" si="13"/>
        <v>-0.08888888888888889</v>
      </c>
      <c r="I133" s="49">
        <f>SUM(I134)</f>
        <v>-35000</v>
      </c>
      <c r="J133" s="49">
        <f>SUM(J134)</f>
        <v>10000</v>
      </c>
      <c r="K133" s="46">
        <f t="shared" si="14"/>
        <v>0.2222222222222222</v>
      </c>
      <c r="L133" s="49">
        <f>SUM(L134)</f>
        <v>14000</v>
      </c>
    </row>
    <row r="134" spans="1:12" ht="20.25" customHeight="1">
      <c r="A134" s="10">
        <v>11</v>
      </c>
      <c r="D134" s="11" t="s">
        <v>35</v>
      </c>
      <c r="E134" s="18" t="s">
        <v>29</v>
      </c>
      <c r="F134" s="20">
        <v>45000</v>
      </c>
      <c r="G134" s="20">
        <v>-4000</v>
      </c>
      <c r="H134" s="19">
        <f t="shared" si="13"/>
        <v>-0.08888888888888889</v>
      </c>
      <c r="I134" s="20">
        <v>-35000</v>
      </c>
      <c r="J134" s="20">
        <f>F134+I134</f>
        <v>10000</v>
      </c>
      <c r="K134" s="19">
        <f t="shared" si="14"/>
        <v>0.2222222222222222</v>
      </c>
      <c r="L134" s="20">
        <f>J134-G134</f>
        <v>14000</v>
      </c>
    </row>
    <row r="135" spans="1:12" ht="15.75">
      <c r="A135" s="95" t="s">
        <v>60</v>
      </c>
      <c r="B135" s="95"/>
      <c r="C135" s="45"/>
      <c r="D135" s="98" t="s">
        <v>92</v>
      </c>
      <c r="E135" s="98"/>
      <c r="F135" s="49">
        <f>SUM(F136)</f>
        <v>10000</v>
      </c>
      <c r="G135" s="49">
        <f>SUM(G136)</f>
        <v>0</v>
      </c>
      <c r="H135" s="46">
        <f t="shared" si="13"/>
        <v>0</v>
      </c>
      <c r="I135" s="49">
        <f>SUM(I136)</f>
        <v>0</v>
      </c>
      <c r="J135" s="49">
        <f>SUM(J136)</f>
        <v>10000</v>
      </c>
      <c r="K135" s="46">
        <f t="shared" si="14"/>
        <v>1</v>
      </c>
      <c r="L135" s="49">
        <f>SUM(L136)</f>
        <v>10000</v>
      </c>
    </row>
    <row r="136" spans="1:12" ht="21" customHeight="1">
      <c r="A136" s="10">
        <v>11</v>
      </c>
      <c r="D136" s="11" t="s">
        <v>35</v>
      </c>
      <c r="E136" s="18" t="s">
        <v>29</v>
      </c>
      <c r="F136" s="20">
        <v>10000</v>
      </c>
      <c r="G136" s="20"/>
      <c r="H136" s="76">
        <f t="shared" si="13"/>
        <v>0</v>
      </c>
      <c r="I136" s="20"/>
      <c r="J136" s="20">
        <f>F136+I136</f>
        <v>10000</v>
      </c>
      <c r="K136" s="19">
        <f t="shared" si="14"/>
        <v>1</v>
      </c>
      <c r="L136" s="20">
        <f>J136-G136</f>
        <v>10000</v>
      </c>
    </row>
    <row r="137" spans="1:12" ht="29.25" customHeight="1">
      <c r="A137" s="95" t="s">
        <v>59</v>
      </c>
      <c r="B137" s="95"/>
      <c r="C137" s="45"/>
      <c r="D137" s="99" t="s">
        <v>110</v>
      </c>
      <c r="E137" s="99"/>
      <c r="F137" s="49">
        <f>SUM(F138)</f>
        <v>40000</v>
      </c>
      <c r="G137" s="49">
        <f>SUM(G138)</f>
        <v>13500</v>
      </c>
      <c r="H137" s="46">
        <f t="shared" si="13"/>
        <v>0.3375</v>
      </c>
      <c r="I137" s="49">
        <f>SUM(I138)</f>
        <v>-20000</v>
      </c>
      <c r="J137" s="49">
        <f>SUM(J138)</f>
        <v>20000</v>
      </c>
      <c r="K137" s="46">
        <f t="shared" si="14"/>
        <v>0.5</v>
      </c>
      <c r="L137" s="49">
        <f>SUM(L138)</f>
        <v>6500</v>
      </c>
    </row>
    <row r="138" spans="1:12" ht="15.75">
      <c r="A138" s="10">
        <v>11</v>
      </c>
      <c r="D138" s="11" t="s">
        <v>35</v>
      </c>
      <c r="E138" s="18" t="s">
        <v>29</v>
      </c>
      <c r="F138" s="20">
        <v>40000</v>
      </c>
      <c r="G138" s="20">
        <v>13500</v>
      </c>
      <c r="H138" s="76">
        <f t="shared" si="13"/>
        <v>0.3375</v>
      </c>
      <c r="I138" s="20">
        <v>-20000</v>
      </c>
      <c r="J138" s="20">
        <f>F138+I138</f>
        <v>20000</v>
      </c>
      <c r="K138" s="19">
        <f t="shared" si="14"/>
        <v>0.5</v>
      </c>
      <c r="L138" s="20">
        <f>J138-G138</f>
        <v>6500</v>
      </c>
    </row>
    <row r="139" spans="1:12" ht="15.75">
      <c r="A139" s="95" t="s">
        <v>57</v>
      </c>
      <c r="B139" s="95"/>
      <c r="C139" s="45"/>
      <c r="D139" s="99" t="s">
        <v>115</v>
      </c>
      <c r="E139" s="99"/>
      <c r="F139" s="49">
        <f>SUM(F140)</f>
        <v>50000</v>
      </c>
      <c r="G139" s="49">
        <f>SUM(G140)</f>
        <v>0</v>
      </c>
      <c r="H139" s="46">
        <f t="shared" si="13"/>
        <v>0</v>
      </c>
      <c r="I139" s="49">
        <f>SUM(I140)</f>
        <v>-50000</v>
      </c>
      <c r="J139" s="49">
        <f>SUM(J140)</f>
        <v>0</v>
      </c>
      <c r="K139" s="46">
        <f t="shared" si="14"/>
        <v>0</v>
      </c>
      <c r="L139" s="49">
        <f>SUM(L140)</f>
        <v>0</v>
      </c>
    </row>
    <row r="140" spans="1:12" ht="15.75">
      <c r="A140" s="71">
        <v>11</v>
      </c>
      <c r="B140" s="16"/>
      <c r="C140" s="17"/>
      <c r="D140" s="11">
        <v>426</v>
      </c>
      <c r="E140" s="74" t="s">
        <v>52</v>
      </c>
      <c r="F140" s="20">
        <v>50000</v>
      </c>
      <c r="G140" s="20">
        <v>0</v>
      </c>
      <c r="H140" s="76">
        <f t="shared" si="13"/>
        <v>0</v>
      </c>
      <c r="I140" s="20">
        <v>-50000</v>
      </c>
      <c r="J140" s="20">
        <f>F140+I140</f>
        <v>0</v>
      </c>
      <c r="K140" s="19">
        <f t="shared" si="14"/>
        <v>0</v>
      </c>
      <c r="L140" s="20">
        <f>J140-G140</f>
        <v>0</v>
      </c>
    </row>
    <row r="141" spans="1:12" ht="30" customHeight="1">
      <c r="A141" s="69"/>
      <c r="B141" s="70"/>
      <c r="C141" s="100" t="s">
        <v>105</v>
      </c>
      <c r="D141" s="100"/>
      <c r="E141" s="100"/>
      <c r="F141" s="64">
        <f>F144+F142</f>
        <v>90000</v>
      </c>
      <c r="G141" s="64">
        <f>G144+G142</f>
        <v>30400</v>
      </c>
      <c r="H141" s="43">
        <f t="shared" si="13"/>
        <v>0.3377777777777778</v>
      </c>
      <c r="I141" s="64">
        <f>I144+I142</f>
        <v>0</v>
      </c>
      <c r="J141" s="64">
        <f>J144+J142</f>
        <v>90000</v>
      </c>
      <c r="K141" s="43">
        <f t="shared" si="14"/>
        <v>1</v>
      </c>
      <c r="L141" s="64">
        <f>L144+L142</f>
        <v>59600</v>
      </c>
    </row>
    <row r="142" spans="1:12" ht="15.75">
      <c r="A142" s="95" t="s">
        <v>61</v>
      </c>
      <c r="B142" s="95"/>
      <c r="C142" s="45"/>
      <c r="D142" s="98" t="s">
        <v>122</v>
      </c>
      <c r="E142" s="98"/>
      <c r="F142" s="49">
        <f>SUM(F143)</f>
        <v>80000</v>
      </c>
      <c r="G142" s="49">
        <f>SUM(G143)</f>
        <v>30400</v>
      </c>
      <c r="H142" s="46">
        <f t="shared" si="13"/>
        <v>0.38</v>
      </c>
      <c r="I142" s="49">
        <f>SUM(I143)</f>
        <v>0</v>
      </c>
      <c r="J142" s="49">
        <f>SUM(J143)</f>
        <v>80000</v>
      </c>
      <c r="K142" s="46">
        <f t="shared" si="14"/>
        <v>1</v>
      </c>
      <c r="L142" s="49">
        <f>SUM(L143)</f>
        <v>49600</v>
      </c>
    </row>
    <row r="143" spans="1:12" ht="31.5">
      <c r="A143" s="77">
        <v>11</v>
      </c>
      <c r="B143" s="75"/>
      <c r="C143" s="27"/>
      <c r="D143" s="11" t="s">
        <v>62</v>
      </c>
      <c r="E143" s="18" t="s">
        <v>63</v>
      </c>
      <c r="F143" s="20">
        <v>80000</v>
      </c>
      <c r="G143" s="20">
        <v>30400</v>
      </c>
      <c r="H143" s="76">
        <f t="shared" si="13"/>
        <v>0.38</v>
      </c>
      <c r="I143" s="20"/>
      <c r="J143" s="20">
        <f>F143+I143</f>
        <v>80000</v>
      </c>
      <c r="K143" s="19">
        <f t="shared" si="14"/>
        <v>1</v>
      </c>
      <c r="L143" s="20">
        <f>J143-G143</f>
        <v>49600</v>
      </c>
    </row>
    <row r="144" spans="1:12" ht="15.75">
      <c r="A144" s="95" t="s">
        <v>64</v>
      </c>
      <c r="B144" s="95"/>
      <c r="C144" s="45"/>
      <c r="D144" s="98" t="s">
        <v>93</v>
      </c>
      <c r="E144" s="98"/>
      <c r="F144" s="49">
        <f>SUM(F145)</f>
        <v>10000</v>
      </c>
      <c r="G144" s="49">
        <f>SUM(G145)</f>
        <v>0</v>
      </c>
      <c r="H144" s="46">
        <f t="shared" si="13"/>
        <v>0</v>
      </c>
      <c r="I144" s="49">
        <f>SUM(I145)</f>
        <v>0</v>
      </c>
      <c r="J144" s="49">
        <f>SUM(J145)</f>
        <v>10000</v>
      </c>
      <c r="K144" s="46">
        <f t="shared" si="14"/>
        <v>1</v>
      </c>
      <c r="L144" s="49">
        <f>SUM(L145)</f>
        <v>10000</v>
      </c>
    </row>
    <row r="145" spans="1:12" ht="31.5">
      <c r="A145" s="77">
        <v>11</v>
      </c>
      <c r="B145" s="75"/>
      <c r="C145" s="27"/>
      <c r="D145" s="11" t="s">
        <v>62</v>
      </c>
      <c r="E145" s="18" t="s">
        <v>63</v>
      </c>
      <c r="F145" s="20">
        <v>10000</v>
      </c>
      <c r="G145" s="20"/>
      <c r="H145" s="76">
        <f t="shared" si="13"/>
        <v>0</v>
      </c>
      <c r="I145" s="20"/>
      <c r="J145" s="20">
        <f>F145+I145</f>
        <v>10000</v>
      </c>
      <c r="K145" s="19">
        <f t="shared" si="14"/>
        <v>1</v>
      </c>
      <c r="L145" s="20">
        <f>J145-G145</f>
        <v>10000</v>
      </c>
    </row>
    <row r="146" spans="1:12" ht="15.75">
      <c r="A146" s="69"/>
      <c r="B146" s="70"/>
      <c r="C146" s="78" t="s">
        <v>106</v>
      </c>
      <c r="D146" s="79"/>
      <c r="E146" s="80"/>
      <c r="F146" s="64">
        <f>F147</f>
        <v>90000</v>
      </c>
      <c r="G146" s="64">
        <f>G147</f>
        <v>59100</v>
      </c>
      <c r="H146" s="43">
        <f t="shared" si="13"/>
        <v>0.6566666666666666</v>
      </c>
      <c r="I146" s="64">
        <f>I147</f>
        <v>0</v>
      </c>
      <c r="J146" s="64">
        <f>J147</f>
        <v>90000</v>
      </c>
      <c r="K146" s="43">
        <f t="shared" si="14"/>
        <v>1</v>
      </c>
      <c r="L146" s="64">
        <f>L147</f>
        <v>30900</v>
      </c>
    </row>
    <row r="147" spans="1:12" ht="15.75">
      <c r="A147" s="95" t="s">
        <v>65</v>
      </c>
      <c r="B147" s="95"/>
      <c r="C147" s="45"/>
      <c r="D147" s="98" t="s">
        <v>94</v>
      </c>
      <c r="E147" s="98"/>
      <c r="F147" s="49">
        <f>SUM(F148:F149)</f>
        <v>90000</v>
      </c>
      <c r="G147" s="49">
        <f>SUM(G148:G149)</f>
        <v>59100</v>
      </c>
      <c r="H147" s="46">
        <f t="shared" si="13"/>
        <v>0.6566666666666666</v>
      </c>
      <c r="I147" s="49">
        <f>SUM(I148:I149)</f>
        <v>0</v>
      </c>
      <c r="J147" s="49">
        <f>SUM(J148:J149)</f>
        <v>90000</v>
      </c>
      <c r="K147" s="46">
        <f t="shared" si="14"/>
        <v>1</v>
      </c>
      <c r="L147" s="49">
        <f>SUM(L148:L149)</f>
        <v>30900</v>
      </c>
    </row>
    <row r="148" spans="1:12" s="2" customFormat="1" ht="30.75" customHeight="1">
      <c r="A148" s="15">
        <v>11</v>
      </c>
      <c r="B148" s="16"/>
      <c r="C148" s="17"/>
      <c r="D148" s="11">
        <v>372</v>
      </c>
      <c r="E148" s="18" t="s">
        <v>63</v>
      </c>
      <c r="F148" s="20">
        <v>90000</v>
      </c>
      <c r="G148" s="20">
        <v>59100</v>
      </c>
      <c r="H148" s="19">
        <f t="shared" si="13"/>
        <v>0.6566666666666666</v>
      </c>
      <c r="I148" s="20"/>
      <c r="J148" s="20">
        <f>F148+I148</f>
        <v>90000</v>
      </c>
      <c r="K148" s="19">
        <f t="shared" si="14"/>
        <v>1</v>
      </c>
      <c r="L148" s="20">
        <f>J148-G148</f>
        <v>30900</v>
      </c>
    </row>
    <row r="149" spans="1:12" s="2" customFormat="1" ht="30.75" customHeight="1" hidden="1">
      <c r="A149" s="15"/>
      <c r="B149" s="16"/>
      <c r="C149" s="17"/>
      <c r="D149" s="11">
        <v>422</v>
      </c>
      <c r="E149" s="18" t="s">
        <v>28</v>
      </c>
      <c r="F149" s="20"/>
      <c r="G149" s="20"/>
      <c r="H149" s="19"/>
      <c r="I149" s="20"/>
      <c r="J149" s="20"/>
      <c r="K149" s="19"/>
      <c r="L149" s="20"/>
    </row>
    <row r="150" spans="1:12" ht="15.75">
      <c r="A150" s="69"/>
      <c r="B150" s="70"/>
      <c r="C150" s="60" t="s">
        <v>107</v>
      </c>
      <c r="D150" s="61"/>
      <c r="E150" s="62"/>
      <c r="F150" s="64">
        <f>F151+F153+F155+F157</f>
        <v>90000</v>
      </c>
      <c r="G150" s="64">
        <f>G151+G153+G155+G157</f>
        <v>63940.6</v>
      </c>
      <c r="H150" s="43">
        <f t="shared" si="13"/>
        <v>0.7104511111111111</v>
      </c>
      <c r="I150" s="64">
        <f>I151+I153+I155+I157</f>
        <v>5000</v>
      </c>
      <c r="J150" s="64">
        <f>J151+J153+J155+J157</f>
        <v>95000</v>
      </c>
      <c r="K150" s="43">
        <f aca="true" t="shared" si="15" ref="K150:K158">J150/F150</f>
        <v>1.0555555555555556</v>
      </c>
      <c r="L150" s="64">
        <f>L151+L153+L155+L157</f>
        <v>31059.4</v>
      </c>
    </row>
    <row r="151" spans="1:12" ht="19.5" customHeight="1">
      <c r="A151" s="95" t="s">
        <v>66</v>
      </c>
      <c r="B151" s="95"/>
      <c r="C151" s="45"/>
      <c r="D151" s="99" t="s">
        <v>95</v>
      </c>
      <c r="E151" s="99"/>
      <c r="F151" s="49">
        <f>SUM(F152)</f>
        <v>50000</v>
      </c>
      <c r="G151" s="49">
        <f>SUM(G152)</f>
        <v>40000</v>
      </c>
      <c r="H151" s="46">
        <f t="shared" si="13"/>
        <v>0.8</v>
      </c>
      <c r="I151" s="49">
        <f>SUM(I152)</f>
        <v>0</v>
      </c>
      <c r="J151" s="49">
        <f>SUM(J152)</f>
        <v>50000</v>
      </c>
      <c r="K151" s="46">
        <f t="shared" si="15"/>
        <v>1</v>
      </c>
      <c r="L151" s="49">
        <f>SUM(L152)</f>
        <v>10000</v>
      </c>
    </row>
    <row r="152" spans="1:12" ht="31.5">
      <c r="A152" s="10">
        <v>11</v>
      </c>
      <c r="D152" s="11" t="s">
        <v>62</v>
      </c>
      <c r="E152" s="18" t="s">
        <v>63</v>
      </c>
      <c r="F152" s="20">
        <v>50000</v>
      </c>
      <c r="G152" s="20">
        <v>40000</v>
      </c>
      <c r="H152" s="19">
        <f t="shared" si="13"/>
        <v>0.8</v>
      </c>
      <c r="I152" s="20"/>
      <c r="J152" s="20">
        <f>F152+I152</f>
        <v>50000</v>
      </c>
      <c r="K152" s="19">
        <f t="shared" si="15"/>
        <v>1</v>
      </c>
      <c r="L152" s="20">
        <f>J152-G152</f>
        <v>10000</v>
      </c>
    </row>
    <row r="153" spans="1:12" ht="26.25" customHeight="1">
      <c r="A153" s="95" t="s">
        <v>67</v>
      </c>
      <c r="B153" s="95"/>
      <c r="C153" s="45"/>
      <c r="D153" s="96" t="s">
        <v>96</v>
      </c>
      <c r="E153" s="96"/>
      <c r="F153" s="49">
        <f>SUM(F154)</f>
        <v>5000</v>
      </c>
      <c r="G153" s="49">
        <f>SUM(G154)</f>
        <v>6267.6</v>
      </c>
      <c r="H153" s="46">
        <f t="shared" si="13"/>
        <v>1.25352</v>
      </c>
      <c r="I153" s="49">
        <f>SUM(I154)</f>
        <v>5000</v>
      </c>
      <c r="J153" s="49">
        <f>SUM(J154)</f>
        <v>10000</v>
      </c>
      <c r="K153" s="46">
        <f t="shared" si="15"/>
        <v>2</v>
      </c>
      <c r="L153" s="49">
        <f>SUM(L154)</f>
        <v>3732.3999999999996</v>
      </c>
    </row>
    <row r="154" spans="1:12" ht="31.5">
      <c r="A154" s="10">
        <v>11</v>
      </c>
      <c r="D154" s="11" t="s">
        <v>62</v>
      </c>
      <c r="E154" s="18" t="s">
        <v>63</v>
      </c>
      <c r="F154" s="20">
        <v>5000</v>
      </c>
      <c r="G154" s="20">
        <v>6267.6</v>
      </c>
      <c r="H154" s="19">
        <f t="shared" si="13"/>
        <v>1.25352</v>
      </c>
      <c r="I154" s="20">
        <v>5000</v>
      </c>
      <c r="J154" s="20">
        <f>F154+I154</f>
        <v>10000</v>
      </c>
      <c r="K154" s="19">
        <f t="shared" si="15"/>
        <v>2</v>
      </c>
      <c r="L154" s="20">
        <f>J154-G154</f>
        <v>3732.3999999999996</v>
      </c>
    </row>
    <row r="155" spans="1:12" ht="15.75">
      <c r="A155" s="95" t="s">
        <v>68</v>
      </c>
      <c r="B155" s="95"/>
      <c r="C155" s="45"/>
      <c r="D155" s="96" t="s">
        <v>97</v>
      </c>
      <c r="E155" s="96"/>
      <c r="F155" s="49">
        <f>SUM(F156)</f>
        <v>5000</v>
      </c>
      <c r="G155" s="49">
        <f>SUM(G156)</f>
        <v>0</v>
      </c>
      <c r="H155" s="46">
        <f t="shared" si="13"/>
        <v>0</v>
      </c>
      <c r="I155" s="49">
        <f>SUM(I156)</f>
        <v>0</v>
      </c>
      <c r="J155" s="49">
        <f>SUM(J156)</f>
        <v>5000</v>
      </c>
      <c r="K155" s="46">
        <f t="shared" si="15"/>
        <v>1</v>
      </c>
      <c r="L155" s="49">
        <f>SUM(L156)</f>
        <v>5000</v>
      </c>
    </row>
    <row r="156" spans="1:12" ht="15.75">
      <c r="A156" s="10">
        <v>11</v>
      </c>
      <c r="D156" s="11" t="s">
        <v>35</v>
      </c>
      <c r="E156" s="18" t="s">
        <v>29</v>
      </c>
      <c r="F156" s="20">
        <v>5000</v>
      </c>
      <c r="G156" s="20"/>
      <c r="H156" s="19">
        <f t="shared" si="13"/>
        <v>0</v>
      </c>
      <c r="I156" s="20"/>
      <c r="J156" s="20">
        <f>F156+I156</f>
        <v>5000</v>
      </c>
      <c r="K156" s="19">
        <f t="shared" si="15"/>
        <v>1</v>
      </c>
      <c r="L156" s="20">
        <f>J156-G156</f>
        <v>5000</v>
      </c>
    </row>
    <row r="157" spans="1:12" ht="15.75">
      <c r="A157" s="95" t="s">
        <v>68</v>
      </c>
      <c r="B157" s="95"/>
      <c r="C157" s="45"/>
      <c r="D157" s="97" t="s">
        <v>98</v>
      </c>
      <c r="E157" s="97"/>
      <c r="F157" s="49">
        <f>SUM(F158)</f>
        <v>30000</v>
      </c>
      <c r="G157" s="49">
        <f>SUM(G158)</f>
        <v>17673</v>
      </c>
      <c r="H157" s="46">
        <f t="shared" si="13"/>
        <v>0.5891</v>
      </c>
      <c r="I157" s="49">
        <f>SUM(I158)</f>
        <v>0</v>
      </c>
      <c r="J157" s="49">
        <f>SUM(J158)</f>
        <v>30000</v>
      </c>
      <c r="K157" s="46">
        <f t="shared" si="15"/>
        <v>1</v>
      </c>
      <c r="L157" s="49">
        <f>SUM(L158)</f>
        <v>12327</v>
      </c>
    </row>
    <row r="158" spans="1:12" s="2" customFormat="1" ht="31.5">
      <c r="A158" s="50">
        <v>11</v>
      </c>
      <c r="B158" s="51"/>
      <c r="C158" s="52"/>
      <c r="D158" s="11" t="s">
        <v>62</v>
      </c>
      <c r="E158" s="18" t="s">
        <v>63</v>
      </c>
      <c r="F158" s="20">
        <v>30000</v>
      </c>
      <c r="G158" s="20">
        <v>17673</v>
      </c>
      <c r="H158" s="19">
        <f t="shared" si="13"/>
        <v>0.5891</v>
      </c>
      <c r="I158" s="20"/>
      <c r="J158" s="20">
        <f>F158+I158</f>
        <v>30000</v>
      </c>
      <c r="K158" s="19">
        <f t="shared" si="15"/>
        <v>1</v>
      </c>
      <c r="L158" s="20">
        <f>J158-G158</f>
        <v>12327</v>
      </c>
    </row>
    <row r="159" spans="1:12" ht="15.75">
      <c r="A159" s="81"/>
      <c r="B159" s="82"/>
      <c r="C159" s="83"/>
      <c r="D159" s="84"/>
      <c r="E159" s="85" t="s">
        <v>69</v>
      </c>
      <c r="F159" s="87">
        <f>F150+F146+F141+F124+F111+F106+F92+F82+F72+F52+F40+F7</f>
        <v>3381850</v>
      </c>
      <c r="G159" s="87">
        <f>G150+G146+G141+G124+G111+G106+G92+G82+G72+G52+G40+G7</f>
        <v>2006024.7400000002</v>
      </c>
      <c r="H159" s="86">
        <f t="shared" si="13"/>
        <v>0.5931737776660704</v>
      </c>
      <c r="I159" s="87">
        <f>I150+I146+I141+I124+I111+I106+I92+I82+I72+I52+I40+I7</f>
        <v>-612600</v>
      </c>
      <c r="J159" s="87">
        <f>J150+J146+J141+J124+J111+J106+J92+J82+J72+J52+J40+J7</f>
        <v>2769250</v>
      </c>
      <c r="K159" s="88">
        <f>J159/G159</f>
        <v>1.3804665240569265</v>
      </c>
      <c r="L159" s="87">
        <f>L150+L146+L141+L124+L111+L106+L92+L82+L72+L52+L40+L7</f>
        <v>763225.26</v>
      </c>
    </row>
  </sheetData>
  <sheetProtection/>
  <mergeCells count="113">
    <mergeCell ref="A7:B7"/>
    <mergeCell ref="C7:E7"/>
    <mergeCell ref="A8:B8"/>
    <mergeCell ref="D8:E8"/>
    <mergeCell ref="A18:B18"/>
    <mergeCell ref="D18:E18"/>
    <mergeCell ref="A24:B24"/>
    <mergeCell ref="D24:E24"/>
    <mergeCell ref="A26:B26"/>
    <mergeCell ref="D26:E26"/>
    <mergeCell ref="A28:B28"/>
    <mergeCell ref="D28:E28"/>
    <mergeCell ref="A30:B30"/>
    <mergeCell ref="D30:E30"/>
    <mergeCell ref="A33:B33"/>
    <mergeCell ref="A36:B36"/>
    <mergeCell ref="D36:E36"/>
    <mergeCell ref="A38:B38"/>
    <mergeCell ref="D38:E38"/>
    <mergeCell ref="A40:B40"/>
    <mergeCell ref="A41:B41"/>
    <mergeCell ref="A44:B44"/>
    <mergeCell ref="D44:E44"/>
    <mergeCell ref="A46:B46"/>
    <mergeCell ref="D46:E46"/>
    <mergeCell ref="A48:B48"/>
    <mergeCell ref="D48:E48"/>
    <mergeCell ref="A50:B50"/>
    <mergeCell ref="D50:E50"/>
    <mergeCell ref="C52:E52"/>
    <mergeCell ref="A53:B53"/>
    <mergeCell ref="D53:E53"/>
    <mergeCell ref="A57:B57"/>
    <mergeCell ref="D57:E57"/>
    <mergeCell ref="A59:B59"/>
    <mergeCell ref="D59:E59"/>
    <mergeCell ref="A63:B63"/>
    <mergeCell ref="D63:E63"/>
    <mergeCell ref="A67:B67"/>
    <mergeCell ref="D67:E67"/>
    <mergeCell ref="C72:E72"/>
    <mergeCell ref="A73:B73"/>
    <mergeCell ref="D73:E73"/>
    <mergeCell ref="A78:B78"/>
    <mergeCell ref="D78:E78"/>
    <mergeCell ref="C82:E82"/>
    <mergeCell ref="A83:B83"/>
    <mergeCell ref="D83:E83"/>
    <mergeCell ref="A88:B88"/>
    <mergeCell ref="D88:E88"/>
    <mergeCell ref="A90:B90"/>
    <mergeCell ref="D90:E90"/>
    <mergeCell ref="C92:E92"/>
    <mergeCell ref="A93:B93"/>
    <mergeCell ref="D93:E93"/>
    <mergeCell ref="A95:B95"/>
    <mergeCell ref="D95:E95"/>
    <mergeCell ref="A97:B97"/>
    <mergeCell ref="D97:E97"/>
    <mergeCell ref="A99:B99"/>
    <mergeCell ref="D99:E99"/>
    <mergeCell ref="A102:B102"/>
    <mergeCell ref="D102:E102"/>
    <mergeCell ref="A104:B104"/>
    <mergeCell ref="D104:E104"/>
    <mergeCell ref="C106:E106"/>
    <mergeCell ref="A107:B107"/>
    <mergeCell ref="D107:E107"/>
    <mergeCell ref="A109:B109"/>
    <mergeCell ref="D109:E109"/>
    <mergeCell ref="C111:E111"/>
    <mergeCell ref="A112:B112"/>
    <mergeCell ref="D112:E112"/>
    <mergeCell ref="A114:B114"/>
    <mergeCell ref="D114:E114"/>
    <mergeCell ref="A116:B116"/>
    <mergeCell ref="D116:E116"/>
    <mergeCell ref="A118:B118"/>
    <mergeCell ref="D118:E118"/>
    <mergeCell ref="A122:B122"/>
    <mergeCell ref="D122:E122"/>
    <mergeCell ref="C124:E124"/>
    <mergeCell ref="A125:B125"/>
    <mergeCell ref="D125:E125"/>
    <mergeCell ref="A127:B127"/>
    <mergeCell ref="D127:E127"/>
    <mergeCell ref="A129:B129"/>
    <mergeCell ref="D129:E129"/>
    <mergeCell ref="A131:B131"/>
    <mergeCell ref="D131:E131"/>
    <mergeCell ref="A133:B133"/>
    <mergeCell ref="D133:E133"/>
    <mergeCell ref="A135:B135"/>
    <mergeCell ref="D135:E135"/>
    <mergeCell ref="A137:B137"/>
    <mergeCell ref="D137:E137"/>
    <mergeCell ref="A139:B139"/>
    <mergeCell ref="D139:E139"/>
    <mergeCell ref="C141:E141"/>
    <mergeCell ref="A142:B142"/>
    <mergeCell ref="D142:E142"/>
    <mergeCell ref="A144:B144"/>
    <mergeCell ref="D144:E144"/>
    <mergeCell ref="A155:B155"/>
    <mergeCell ref="D155:E155"/>
    <mergeCell ref="A157:B157"/>
    <mergeCell ref="D157:E157"/>
    <mergeCell ref="A147:B147"/>
    <mergeCell ref="D147:E147"/>
    <mergeCell ref="A151:B151"/>
    <mergeCell ref="D151:E151"/>
    <mergeCell ref="A153:B153"/>
    <mergeCell ref="D153:E153"/>
  </mergeCells>
  <printOptions/>
  <pageMargins left="0.1968503937007874" right="0.1968503937007874" top="0.5511811023622047" bottom="0.5511811023622047" header="0.31496062992125984" footer="0.31496062992125984"/>
  <pageSetup horizontalDpi="300" verticalDpi="300" orientation="landscape" paperSize="9" scale="80" r:id="rId1"/>
  <headerFooter alignWithMargins="0">
    <oddFooter>&amp;C&amp;"Calibri,Italic"&amp;8&amp;P/&amp;N&amp;R&amp;"Calibri,Italic"&amp;8Općina Zadvarje - &amp;A</oddFooter>
  </headerFooter>
  <rowBreaks count="1" manualBreakCount="1">
    <brk id="117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view="pageBreakPreview" zoomScale="120" zoomScaleNormal="115" zoomScaleSheetLayoutView="120" zoomScalePageLayoutView="0" workbookViewId="0" topLeftCell="A68">
      <selection activeCell="C3" sqref="C3"/>
    </sheetView>
  </sheetViews>
  <sheetFormatPr defaultColWidth="9.140625" defaultRowHeight="15"/>
  <cols>
    <col min="1" max="1" width="5.140625" style="9" customWidth="1"/>
    <col min="2" max="2" width="20.28125" style="26" customWidth="1"/>
    <col min="3" max="3" width="12.8515625" style="1" bestFit="1" customWidth="1"/>
    <col min="4" max="16384" width="9.140625" style="1" customWidth="1"/>
  </cols>
  <sheetData>
    <row r="1" spans="1:2" ht="15.75" customHeight="1">
      <c r="A1" s="11" t="s">
        <v>7</v>
      </c>
      <c r="B1" s="20">
        <v>350</v>
      </c>
    </row>
    <row r="2" spans="1:3" ht="15.75" customHeight="1">
      <c r="A2" s="11" t="s">
        <v>7</v>
      </c>
      <c r="B2" s="20">
        <v>-26000</v>
      </c>
      <c r="C2" s="94">
        <f>SUM(B1:B2)</f>
        <v>-25650</v>
      </c>
    </row>
    <row r="3" spans="1:2" ht="15.75" customHeight="1">
      <c r="A3" s="11"/>
      <c r="B3" s="20"/>
    </row>
    <row r="4" spans="1:2" ht="15.75" customHeight="1">
      <c r="A4" s="11" t="s">
        <v>9</v>
      </c>
      <c r="B4" s="20">
        <v>-600</v>
      </c>
    </row>
    <row r="5" spans="1:2" ht="15.75" customHeight="1">
      <c r="A5" s="11"/>
      <c r="B5" s="20"/>
    </row>
    <row r="6" spans="1:2" ht="30.75" customHeight="1">
      <c r="A6" s="11" t="s">
        <v>11</v>
      </c>
      <c r="B6" s="20">
        <v>50</v>
      </c>
    </row>
    <row r="7" spans="1:2" ht="15.75" customHeight="1">
      <c r="A7" s="11" t="s">
        <v>11</v>
      </c>
      <c r="B7" s="20">
        <v>-4600</v>
      </c>
    </row>
    <row r="8" spans="1:2" ht="15.75" customHeight="1">
      <c r="A8" s="11"/>
      <c r="B8" s="20"/>
    </row>
    <row r="9" spans="1:2" ht="15.75" customHeight="1">
      <c r="A9" s="11" t="s">
        <v>13</v>
      </c>
      <c r="B9" s="20">
        <v>200</v>
      </c>
    </row>
    <row r="10" spans="1:2" ht="31.5" customHeight="1">
      <c r="A10" s="11" t="s">
        <v>15</v>
      </c>
      <c r="B10" s="20"/>
    </row>
    <row r="11" spans="1:2" ht="15.75" customHeight="1">
      <c r="A11" s="11" t="s">
        <v>15</v>
      </c>
      <c r="B11" s="20">
        <v>10000</v>
      </c>
    </row>
    <row r="12" spans="1:2" s="2" customFormat="1" ht="15.75" customHeight="1">
      <c r="A12" s="11" t="s">
        <v>15</v>
      </c>
      <c r="B12" s="20">
        <v>3000</v>
      </c>
    </row>
    <row r="13" spans="1:2" s="2" customFormat="1" ht="15.75" customHeight="1">
      <c r="A13" s="11" t="s">
        <v>15</v>
      </c>
      <c r="B13" s="20">
        <v>-75000</v>
      </c>
    </row>
    <row r="14" spans="1:2" s="2" customFormat="1" ht="15.75" customHeight="1">
      <c r="A14" s="11" t="s">
        <v>15</v>
      </c>
      <c r="B14" s="20"/>
    </row>
    <row r="15" spans="1:2" s="2" customFormat="1" ht="15.75" customHeight="1">
      <c r="A15" s="11" t="s">
        <v>15</v>
      </c>
      <c r="B15" s="20"/>
    </row>
    <row r="16" spans="1:2" s="2" customFormat="1" ht="15.75" customHeight="1">
      <c r="A16" s="11" t="s">
        <v>15</v>
      </c>
      <c r="B16" s="20"/>
    </row>
    <row r="17" spans="1:2" s="2" customFormat="1" ht="15.75" customHeight="1">
      <c r="A17" s="11">
        <v>322</v>
      </c>
      <c r="B17" s="20">
        <v>20000</v>
      </c>
    </row>
    <row r="18" spans="1:2" s="2" customFormat="1" ht="15.75" customHeight="1">
      <c r="A18" s="11" t="s">
        <v>17</v>
      </c>
      <c r="B18" s="20">
        <v>10000</v>
      </c>
    </row>
    <row r="19" spans="1:2" s="2" customFormat="1" ht="15.75" customHeight="1">
      <c r="A19" s="11" t="s">
        <v>17</v>
      </c>
      <c r="B19" s="20"/>
    </row>
    <row r="20" spans="1:2" s="2" customFormat="1" ht="28.5" customHeight="1">
      <c r="A20" s="11" t="s">
        <v>17</v>
      </c>
      <c r="B20" s="20"/>
    </row>
    <row r="21" spans="1:2" ht="26.25" customHeight="1">
      <c r="A21" s="11" t="s">
        <v>17</v>
      </c>
      <c r="B21" s="20"/>
    </row>
    <row r="22" spans="1:2" s="2" customFormat="1" ht="15.75" customHeight="1">
      <c r="A22" s="11" t="s">
        <v>17</v>
      </c>
      <c r="B22" s="20">
        <v>-110000</v>
      </c>
    </row>
    <row r="23" spans="1:2" s="2" customFormat="1" ht="15.75" customHeight="1">
      <c r="A23" s="11" t="s">
        <v>17</v>
      </c>
      <c r="B23" s="20">
        <v>-175000</v>
      </c>
    </row>
    <row r="24" spans="1:2" s="2" customFormat="1" ht="15.75" customHeight="1">
      <c r="A24" s="11">
        <v>323</v>
      </c>
      <c r="B24" s="20">
        <v>50000</v>
      </c>
    </row>
    <row r="25" spans="1:2" s="2" customFormat="1" ht="15.75" customHeight="1">
      <c r="A25" s="11">
        <v>323</v>
      </c>
      <c r="B25" s="20">
        <v>-180000</v>
      </c>
    </row>
    <row r="26" spans="1:2" s="2" customFormat="1" ht="15.75" customHeight="1" hidden="1">
      <c r="A26" s="11">
        <v>544</v>
      </c>
      <c r="B26" s="20">
        <v>0</v>
      </c>
    </row>
    <row r="27" spans="1:2" ht="26.25" customHeight="1">
      <c r="A27" s="11">
        <v>323</v>
      </c>
      <c r="B27" s="20">
        <v>90000</v>
      </c>
    </row>
    <row r="28" spans="1:2" s="2" customFormat="1" ht="15.75" customHeight="1">
      <c r="A28" s="11">
        <v>323</v>
      </c>
      <c r="B28" s="20">
        <v>15250</v>
      </c>
    </row>
    <row r="29" spans="1:2" ht="15.75" customHeight="1">
      <c r="A29" s="11">
        <v>323</v>
      </c>
      <c r="B29" s="20">
        <v>10000</v>
      </c>
    </row>
    <row r="30" spans="1:2" s="2" customFormat="1" ht="15.75" customHeight="1">
      <c r="A30" s="11">
        <v>323</v>
      </c>
      <c r="B30" s="20"/>
    </row>
    <row r="31" spans="1:2" ht="26.25" customHeight="1">
      <c r="A31" s="11">
        <v>323</v>
      </c>
      <c r="B31" s="20">
        <v>-30000</v>
      </c>
    </row>
    <row r="32" spans="1:2" s="2" customFormat="1" ht="15.75" customHeight="1">
      <c r="A32" s="11">
        <v>323</v>
      </c>
      <c r="B32" s="20">
        <v>10000</v>
      </c>
    </row>
    <row r="33" spans="1:2" ht="28.5" customHeight="1" hidden="1">
      <c r="A33" s="93" t="s">
        <v>75</v>
      </c>
      <c r="B33" s="49">
        <v>0</v>
      </c>
    </row>
    <row r="34" spans="1:2" s="2" customFormat="1" ht="15.75" customHeight="1" hidden="1">
      <c r="A34" s="11">
        <v>342</v>
      </c>
      <c r="B34" s="20">
        <v>0</v>
      </c>
    </row>
    <row r="35" spans="1:2" s="2" customFormat="1" ht="15.75" customHeight="1" hidden="1">
      <c r="A35" s="11">
        <v>544</v>
      </c>
      <c r="B35" s="53">
        <v>0</v>
      </c>
    </row>
    <row r="36" spans="1:2" s="2" customFormat="1" ht="15.75">
      <c r="A36" s="11">
        <v>323</v>
      </c>
      <c r="B36" s="20">
        <v>-30000</v>
      </c>
    </row>
    <row r="37" spans="1:2" s="2" customFormat="1" ht="15.75" customHeight="1">
      <c r="A37" s="11">
        <v>323</v>
      </c>
      <c r="B37" s="20"/>
    </row>
    <row r="38" spans="1:2" s="2" customFormat="1" ht="15.75" customHeight="1">
      <c r="A38" s="11" t="s">
        <v>19</v>
      </c>
      <c r="B38" s="20">
        <v>-10000</v>
      </c>
    </row>
    <row r="39" spans="1:2" ht="26.25" customHeight="1">
      <c r="A39" s="11" t="s">
        <v>19</v>
      </c>
      <c r="B39" s="20"/>
    </row>
    <row r="40" spans="1:2" s="2" customFormat="1" ht="15.75" customHeight="1">
      <c r="A40" s="11">
        <v>329</v>
      </c>
      <c r="B40" s="20"/>
    </row>
    <row r="41" spans="1:2" ht="26.25" customHeight="1">
      <c r="A41" s="11" t="s">
        <v>21</v>
      </c>
      <c r="B41" s="20"/>
    </row>
    <row r="42" spans="1:2" s="2" customFormat="1" ht="15.75" customHeight="1">
      <c r="A42" s="11">
        <v>363</v>
      </c>
      <c r="B42" s="20">
        <v>-50000</v>
      </c>
    </row>
    <row r="43" spans="1:2" ht="15.75" customHeight="1">
      <c r="A43" s="11" t="s">
        <v>62</v>
      </c>
      <c r="B43" s="20"/>
    </row>
    <row r="44" spans="1:2" ht="15.75" customHeight="1">
      <c r="A44" s="11" t="s">
        <v>62</v>
      </c>
      <c r="B44" s="20"/>
    </row>
    <row r="45" spans="1:2" ht="15.75" customHeight="1">
      <c r="A45" s="11">
        <v>372</v>
      </c>
      <c r="B45" s="20"/>
    </row>
    <row r="46" spans="1:2" ht="15.75" customHeight="1">
      <c r="A46" s="11" t="s">
        <v>62</v>
      </c>
      <c r="B46" s="20"/>
    </row>
    <row r="47" spans="1:2" ht="15.75" customHeight="1">
      <c r="A47" s="11" t="s">
        <v>62</v>
      </c>
      <c r="B47" s="20">
        <v>5000</v>
      </c>
    </row>
    <row r="48" spans="1:2" ht="15.75" customHeight="1">
      <c r="A48" s="11" t="s">
        <v>62</v>
      </c>
      <c r="B48" s="20"/>
    </row>
    <row r="49" spans="1:2" ht="15.75" customHeight="1">
      <c r="A49" s="11">
        <v>381</v>
      </c>
      <c r="B49" s="20"/>
    </row>
    <row r="50" spans="1:2" ht="15.75" customHeight="1">
      <c r="A50" s="11">
        <v>381</v>
      </c>
      <c r="B50" s="20"/>
    </row>
    <row r="51" spans="1:2" ht="15.75" customHeight="1">
      <c r="A51" s="11" t="s">
        <v>35</v>
      </c>
      <c r="B51" s="20"/>
    </row>
    <row r="52" spans="1:2" s="2" customFormat="1" ht="15.75" customHeight="1">
      <c r="A52" s="11" t="s">
        <v>35</v>
      </c>
      <c r="B52" s="20"/>
    </row>
    <row r="53" spans="1:2" ht="30.75" customHeight="1">
      <c r="A53" s="11" t="s">
        <v>35</v>
      </c>
      <c r="B53" s="20"/>
    </row>
    <row r="54" spans="1:2" s="2" customFormat="1" ht="15.75" customHeight="1">
      <c r="A54" s="11" t="s">
        <v>35</v>
      </c>
      <c r="B54" s="20"/>
    </row>
    <row r="55" spans="1:2" ht="33" customHeight="1">
      <c r="A55" s="11" t="s">
        <v>35</v>
      </c>
      <c r="B55" s="20"/>
    </row>
    <row r="56" spans="1:2" ht="40.5" customHeight="1">
      <c r="A56" s="11" t="s">
        <v>35</v>
      </c>
      <c r="B56" s="20">
        <v>-10000</v>
      </c>
    </row>
    <row r="57" spans="1:2" s="2" customFormat="1" ht="15.75" customHeight="1">
      <c r="A57" s="11" t="s">
        <v>35</v>
      </c>
      <c r="B57" s="20">
        <v>-10000</v>
      </c>
    </row>
    <row r="58" spans="1:2" s="2" customFormat="1" ht="15.75" customHeight="1">
      <c r="A58" s="11" t="s">
        <v>35</v>
      </c>
      <c r="B58" s="20">
        <v>-35000</v>
      </c>
    </row>
    <row r="59" spans="1:2" s="2" customFormat="1" ht="15.75" customHeight="1">
      <c r="A59" s="11" t="s">
        <v>35</v>
      </c>
      <c r="B59" s="20"/>
    </row>
    <row r="60" spans="1:2" ht="48.75" customHeight="1">
      <c r="A60" s="11" t="s">
        <v>35</v>
      </c>
      <c r="B60" s="20">
        <v>-20000</v>
      </c>
    </row>
    <row r="61" spans="1:2" s="2" customFormat="1" ht="15.75" customHeight="1">
      <c r="A61" s="11" t="s">
        <v>35</v>
      </c>
      <c r="B61" s="20"/>
    </row>
    <row r="62" spans="1:2" ht="40.5" customHeight="1">
      <c r="A62" s="11">
        <v>386</v>
      </c>
      <c r="B62" s="20"/>
    </row>
    <row r="63" spans="1:2" s="2" customFormat="1" ht="15.75" customHeight="1">
      <c r="A63" s="11" t="s">
        <v>46</v>
      </c>
      <c r="B63" s="20">
        <v>-250000</v>
      </c>
    </row>
    <row r="64" spans="1:2" s="2" customFormat="1" ht="15.75" customHeight="1">
      <c r="A64" s="11" t="s">
        <v>46</v>
      </c>
      <c r="B64" s="20">
        <v>-15000</v>
      </c>
    </row>
    <row r="65" spans="1:2" s="2" customFormat="1" ht="15.75" customHeight="1">
      <c r="A65" s="11" t="s">
        <v>46</v>
      </c>
      <c r="B65" s="20">
        <v>-50000</v>
      </c>
    </row>
    <row r="66" spans="1:2" ht="29.25" customHeight="1">
      <c r="A66" s="11" t="s">
        <v>46</v>
      </c>
      <c r="B66" s="20"/>
    </row>
    <row r="67" spans="1:2" s="2" customFormat="1" ht="15.75" customHeight="1">
      <c r="A67" s="11" t="s">
        <v>46</v>
      </c>
      <c r="B67" s="20">
        <v>70000</v>
      </c>
    </row>
    <row r="68" spans="1:2" s="2" customFormat="1" ht="15.75" customHeight="1">
      <c r="A68" s="11" t="s">
        <v>46</v>
      </c>
      <c r="B68" s="20">
        <v>-25000</v>
      </c>
    </row>
    <row r="69" spans="1:2" s="2" customFormat="1" ht="15.75" customHeight="1">
      <c r="A69" s="11">
        <v>422</v>
      </c>
      <c r="B69" s="20">
        <v>38000</v>
      </c>
    </row>
    <row r="70" spans="1:2" ht="28.5" customHeight="1">
      <c r="A70" s="11" t="s">
        <v>27</v>
      </c>
      <c r="B70" s="20"/>
    </row>
    <row r="71" spans="1:2" s="2" customFormat="1" ht="15.75" customHeight="1">
      <c r="A71" s="11">
        <v>422</v>
      </c>
      <c r="B71" s="20">
        <v>40000</v>
      </c>
    </row>
    <row r="72" spans="1:2" s="2" customFormat="1" ht="15.75" customHeight="1">
      <c r="A72" s="11">
        <v>422</v>
      </c>
      <c r="B72" s="20">
        <v>-50000</v>
      </c>
    </row>
    <row r="73" spans="1:2" s="2" customFormat="1" ht="15.75" customHeight="1" hidden="1">
      <c r="A73" s="11">
        <v>422</v>
      </c>
      <c r="B73" s="20"/>
    </row>
    <row r="74" spans="1:2" s="2" customFormat="1" ht="15.75" customHeight="1" hidden="1">
      <c r="A74" s="11">
        <v>426</v>
      </c>
      <c r="B74" s="20"/>
    </row>
    <row r="75" spans="1:2" ht="27" customHeight="1">
      <c r="A75" s="11">
        <v>422</v>
      </c>
      <c r="B75" s="20">
        <v>275000</v>
      </c>
    </row>
    <row r="76" spans="1:2" ht="30" customHeight="1">
      <c r="A76" s="11">
        <v>422</v>
      </c>
      <c r="B76" s="20"/>
    </row>
    <row r="77" spans="1:2" ht="16.5" customHeight="1">
      <c r="A77" s="11">
        <v>426</v>
      </c>
      <c r="B77" s="20"/>
    </row>
    <row r="78" spans="1:2" s="2" customFormat="1" ht="15.75" customHeight="1">
      <c r="A78" s="11">
        <v>426</v>
      </c>
      <c r="B78" s="20">
        <v>76000</v>
      </c>
    </row>
    <row r="79" spans="1:2" s="2" customFormat="1" ht="15.75" customHeight="1">
      <c r="A79" s="11">
        <v>426</v>
      </c>
      <c r="B79" s="20">
        <v>-25000</v>
      </c>
    </row>
    <row r="80" spans="1:2" s="2" customFormat="1" ht="15.75" customHeight="1">
      <c r="A80" s="11">
        <v>426</v>
      </c>
      <c r="B80" s="20">
        <v>1000</v>
      </c>
    </row>
    <row r="81" spans="1:2" ht="27" customHeight="1">
      <c r="A81" s="11">
        <v>426</v>
      </c>
      <c r="B81" s="20">
        <v>-50000</v>
      </c>
    </row>
    <row r="82" spans="1:2" s="2" customFormat="1" ht="15.75" customHeight="1">
      <c r="A82" s="11">
        <v>426</v>
      </c>
      <c r="B82" s="20"/>
    </row>
    <row r="83" spans="1:2" s="2" customFormat="1" ht="15.75" customHeight="1">
      <c r="A83" s="11">
        <v>426</v>
      </c>
      <c r="B83" s="20"/>
    </row>
    <row r="84" spans="1:2" s="2" customFormat="1" ht="15.75" customHeight="1">
      <c r="A84" s="11">
        <v>426</v>
      </c>
      <c r="B84" s="20"/>
    </row>
    <row r="85" spans="1:2" ht="27" customHeight="1">
      <c r="A85" s="11">
        <v>426</v>
      </c>
      <c r="B85" s="20">
        <v>-50000</v>
      </c>
    </row>
  </sheetData>
  <sheetProtection/>
  <printOptions/>
  <pageMargins left="0.1968503937007874" right="0.1968503937007874" top="0.5511811023622047" bottom="0.5511811023622047" header="0.31496062992125984" footer="0.31496062992125984"/>
  <pageSetup horizontalDpi="300" verticalDpi="300" orientation="landscape" paperSize="9" scale="80" r:id="rId1"/>
  <headerFooter alignWithMargins="0">
    <oddFooter>&amp;C&amp;"Calibri,Italic"&amp;8&amp;P/&amp;N&amp;R&amp;"Calibri,Italic"&amp;8Općina Zadvarje -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Ivan</cp:lastModifiedBy>
  <cp:lastPrinted>2020-12-15T06:58:18Z</cp:lastPrinted>
  <dcterms:created xsi:type="dcterms:W3CDTF">2014-11-30T11:45:45Z</dcterms:created>
  <dcterms:modified xsi:type="dcterms:W3CDTF">2020-12-15T06:58:27Z</dcterms:modified>
  <cp:category/>
  <cp:version/>
  <cp:contentType/>
  <cp:contentStatus/>
</cp:coreProperties>
</file>