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Opći dio 2021 v.1 - rashodi" sheetId="1" r:id="rId1"/>
  </sheets>
  <definedNames>
    <definedName name="_xlnm.Print_Titles" localSheetId="0">'Opći dio 2021 v.1 - rashodi'!$7:$7</definedName>
  </definedNames>
  <calcPr fullCalcOnLoad="1"/>
</workbook>
</file>

<file path=xl/sharedStrings.xml><?xml version="1.0" encoding="utf-8"?>
<sst xmlns="http://schemas.openxmlformats.org/spreadsheetml/2006/main" count="90" uniqueCount="53">
  <si>
    <t>OPĆINA ZADVARJE</t>
  </si>
  <si>
    <t xml:space="preserve">I. Opći dio </t>
  </si>
  <si>
    <t>PRIHODI POSLOVANJA</t>
  </si>
  <si>
    <t>Raz-red</t>
  </si>
  <si>
    <t>Sku-pina</t>
  </si>
  <si>
    <t>Pods-kupina</t>
  </si>
  <si>
    <t>Naziv prihoda</t>
  </si>
  <si>
    <t>6</t>
  </si>
  <si>
    <t/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</si>
  <si>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</si>
  <si>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</si>
  <si>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</si>
  <si>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</si>
  <si>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</si>
  <si>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>Pomoći od međunarodnih organizacija te institucija i tijela EU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</si>
  <si>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</si>
  <si>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</si>
  <si>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</si>
  <si>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</si>
  <si>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</si>
  <si>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Administrativne (upravne) pristojbe</t>
  </si>
  <si>
    <t>Komunalni doprinosi i naknade</t>
  </si>
  <si>
    <t>7</t>
  </si>
  <si>
    <t>PRIHODI OD PRODAJE NEFINANCIJSKE IMOVINE</t>
  </si>
  <si>
    <t>---</t>
  </si>
  <si>
    <t>Prihodi od prodaje neproizvedene imovine</t>
  </si>
  <si>
    <t>Prihodi od prodaje materijalne imovine - prirodnih bogatstava</t>
  </si>
  <si>
    <t>Svukupno:</t>
  </si>
  <si>
    <t>PRIMICI OD FINANCIJSKE IMOVINE I ZADUŽIVANJA</t>
  </si>
  <si>
    <t>PRIMICI OD ZADUŽIVANJA</t>
  </si>
  <si>
    <t>Primici od zaduživanja</t>
  </si>
  <si>
    <t>Primljeni krediti i zajmovi od kreditnih i ostalih financijskih institucija izvan javnog sektora</t>
  </si>
  <si>
    <t>UKUPNO:</t>
  </si>
  <si>
    <t>Izvori financiranja</t>
  </si>
  <si>
    <t>Opći prihodi i primici</t>
  </si>
  <si>
    <t>Pomoći</t>
  </si>
  <si>
    <t>Prihodi za posebne namjene</t>
  </si>
  <si>
    <t xml:space="preserve">Prihodi od prodaje  nefin. imovine </t>
  </si>
  <si>
    <t>Primici od zaduženja</t>
  </si>
  <si>
    <t>Prihodi po posebnim propisima</t>
  </si>
  <si>
    <t>Prihodi od prodaje proizvoda i robe te pruženih usluga i prihodi od donacija</t>
  </si>
  <si>
    <t>Prihodi od prodaje proizvoda i robe te pruženih usluga</t>
  </si>
  <si>
    <t>Pomoći od izvanproračunskih korisnika</t>
  </si>
  <si>
    <t>index     20-19</t>
  </si>
  <si>
    <t>index     22-21</t>
  </si>
  <si>
    <t xml:space="preserve">Proračuna za  2020. </t>
  </si>
  <si>
    <t xml:space="preserve">Projekcija
proračuna za  2023. 
</t>
  </si>
  <si>
    <t>index     23-22</t>
  </si>
  <si>
    <t xml:space="preserve">Proračuna za  2021. </t>
  </si>
  <si>
    <t xml:space="preserve"> PRORAČUN ZA 2022.G.</t>
  </si>
  <si>
    <t xml:space="preserve">Projekcija
proračuna za  2024. 
</t>
  </si>
  <si>
    <t>index     24-23</t>
  </si>
  <si>
    <t xml:space="preserve">Proračuna za  2022.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</si>
</sst>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6"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"/>
      <family val="2"/>
    </font>
    <font>
      <i/>
      <sz val="9"/>
      <color indexed="10"/>
      <name val="Arial"/>
      <family val="2"/>
    </font>
    <font>
      <b/>
      <i/>
      <sz val="9"/>
      <name val="Times New Roman"/>
      <family val="1"/>
    </font>
    <font>
      <b/>
      <i/>
      <sz val="7"/>
      <name val="Times New Roman"/>
      <family val="1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4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1" applyNumberFormat="0" applyFont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13" fillId="29" borderId="4">
      <alignment horizontal="center" vertical="top" wrapText="1"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49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" fontId="14" fillId="33" borderId="10" applyNumberFormat="0" applyProtection="0">
      <alignment vertical="center"/>
    </xf>
    <xf numFmtId="4" fontId="15" fillId="33" borderId="10" applyNumberFormat="0" applyProtection="0">
      <alignment vertical="center"/>
    </xf>
    <xf numFmtId="4" fontId="14" fillId="33" borderId="10" applyNumberFormat="0" applyProtection="0">
      <alignment horizontal="left" vertical="center" indent="1"/>
    </xf>
    <xf numFmtId="4" fontId="14" fillId="33" borderId="10" applyNumberFormat="0" applyProtection="0">
      <alignment horizontal="left" vertical="center" indent="1"/>
    </xf>
    <xf numFmtId="0" fontId="13" fillId="34" borderId="10" applyNumberFormat="0" applyProtection="0">
      <alignment horizontal="left" vertical="center" indent="1"/>
    </xf>
    <xf numFmtId="4" fontId="14" fillId="35" borderId="10" applyNumberFormat="0" applyProtection="0">
      <alignment horizontal="right" vertical="center"/>
    </xf>
    <xf numFmtId="4" fontId="14" fillId="36" borderId="10" applyNumberFormat="0" applyProtection="0">
      <alignment horizontal="right" vertical="center"/>
    </xf>
    <xf numFmtId="4" fontId="14" fillId="37" borderId="10" applyNumberFormat="0" applyProtection="0">
      <alignment horizontal="right" vertical="center"/>
    </xf>
    <xf numFmtId="4" fontId="14" fillId="38" borderId="10" applyNumberFormat="0" applyProtection="0">
      <alignment horizontal="right" vertical="center"/>
    </xf>
    <xf numFmtId="4" fontId="14" fillId="39" borderId="10" applyNumberFormat="0" applyProtection="0">
      <alignment horizontal="right" vertical="center"/>
    </xf>
    <xf numFmtId="4" fontId="14" fillId="40" borderId="10" applyNumberFormat="0" applyProtection="0">
      <alignment horizontal="right" vertical="center"/>
    </xf>
    <xf numFmtId="4" fontId="14" fillId="41" borderId="10" applyNumberFormat="0" applyProtection="0">
      <alignment horizontal="right" vertical="center"/>
    </xf>
    <xf numFmtId="4" fontId="14" fillId="42" borderId="10" applyNumberFormat="0" applyProtection="0">
      <alignment horizontal="right" vertical="center"/>
    </xf>
    <xf numFmtId="4" fontId="14" fillId="43" borderId="10" applyNumberFormat="0" applyProtection="0">
      <alignment horizontal="right" vertical="center"/>
    </xf>
    <xf numFmtId="4" fontId="16" fillId="44" borderId="10" applyNumberFormat="0" applyProtection="0">
      <alignment horizontal="left" vertical="center" indent="1"/>
    </xf>
    <xf numFmtId="4" fontId="14" fillId="45" borderId="11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0" fontId="18" fillId="34" borderId="10" applyNumberFormat="0" applyProtection="0">
      <alignment horizontal="center" vertical="center"/>
    </xf>
    <xf numFmtId="4" fontId="14" fillId="45" borderId="10" applyNumberFormat="0" applyProtection="0">
      <alignment horizontal="left" vertical="center" indent="1"/>
    </xf>
    <xf numFmtId="4" fontId="14" fillId="47" borderId="10" applyNumberFormat="0" applyProtection="0">
      <alignment horizontal="left" vertical="center" indent="1"/>
    </xf>
    <xf numFmtId="0" fontId="3" fillId="47" borderId="10" applyNumberFormat="0" applyProtection="0">
      <alignment horizontal="left" vertical="center" wrapText="1" indent="1"/>
    </xf>
    <xf numFmtId="0" fontId="3" fillId="47" borderId="10" applyNumberFormat="0" applyProtection="0">
      <alignment horizontal="left" vertical="center" indent="1"/>
    </xf>
    <xf numFmtId="0" fontId="3" fillId="48" borderId="10" applyNumberFormat="0" applyProtection="0">
      <alignment horizontal="left" vertical="center" wrapText="1" indent="1"/>
    </xf>
    <xf numFmtId="0" fontId="3" fillId="48" borderId="10" applyNumberFormat="0" applyProtection="0">
      <alignment horizontal="left" vertical="center" indent="1"/>
    </xf>
    <xf numFmtId="0" fontId="3" fillId="29" borderId="10" applyNumberFormat="0" applyProtection="0">
      <alignment horizontal="left" vertical="center" wrapText="1" indent="1"/>
    </xf>
    <xf numFmtId="0" fontId="3" fillId="29" borderId="10" applyNumberFormat="0" applyProtection="0">
      <alignment horizontal="left" vertical="center" indent="1"/>
    </xf>
    <xf numFmtId="0" fontId="3" fillId="49" borderId="10" applyNumberFormat="0" applyProtection="0">
      <alignment horizontal="left" vertical="center" wrapText="1" indent="1"/>
    </xf>
    <xf numFmtId="0" fontId="3" fillId="49" borderId="10" applyNumberFormat="0" applyProtection="0">
      <alignment horizontal="left" vertical="center" indent="1"/>
    </xf>
    <xf numFmtId="0" fontId="3" fillId="0" borderId="0">
      <alignment/>
      <protection/>
    </xf>
    <xf numFmtId="4" fontId="14" fillId="50" borderId="10" applyNumberFormat="0" applyProtection="0">
      <alignment vertical="center"/>
    </xf>
    <xf numFmtId="4" fontId="15" fillId="50" borderId="10" applyNumberFormat="0" applyProtection="0">
      <alignment vertical="center"/>
    </xf>
    <xf numFmtId="4" fontId="14" fillId="50" borderId="10" applyNumberFormat="0" applyProtection="0">
      <alignment horizontal="left" vertical="center" indent="1"/>
    </xf>
    <xf numFmtId="4" fontId="14" fillId="50" borderId="10" applyNumberFormat="0" applyProtection="0">
      <alignment horizontal="left" vertical="center" indent="1"/>
    </xf>
    <xf numFmtId="4" fontId="14" fillId="45" borderId="10" applyNumberFormat="0" applyProtection="0">
      <alignment horizontal="right" vertical="center"/>
    </xf>
    <xf numFmtId="4" fontId="15" fillId="45" borderId="10" applyNumberFormat="0" applyProtection="0">
      <alignment horizontal="right" vertical="center"/>
    </xf>
    <xf numFmtId="0" fontId="3" fillId="49" borderId="10" applyNumberFormat="0" applyProtection="0">
      <alignment horizontal="left" vertical="center" indent="1"/>
    </xf>
    <xf numFmtId="0" fontId="13" fillId="34" borderId="10" applyNumberFormat="0" applyProtection="0">
      <alignment horizontal="center" vertical="top" wrapText="1"/>
    </xf>
    <xf numFmtId="0" fontId="19" fillId="0" borderId="0" applyNumberFormat="0" applyProtection="0">
      <alignment/>
    </xf>
    <xf numFmtId="4" fontId="20" fillId="45" borderId="10" applyNumberFormat="0" applyProtection="0">
      <alignment horizontal="right" vertical="center"/>
    </xf>
    <xf numFmtId="0" fontId="21" fillId="51" borderId="0">
      <alignment/>
      <protection/>
    </xf>
    <xf numFmtId="49" fontId="22" fillId="51" borderId="0">
      <alignment/>
      <protection/>
    </xf>
    <xf numFmtId="49" fontId="23" fillId="51" borderId="12">
      <alignment/>
      <protection/>
    </xf>
    <xf numFmtId="49" fontId="24" fillId="51" borderId="0">
      <alignment/>
      <protection/>
    </xf>
    <xf numFmtId="0" fontId="21" fillId="52" borderId="12">
      <alignment/>
      <protection locked="0"/>
    </xf>
    <xf numFmtId="0" fontId="21" fillId="51" borderId="0">
      <alignment/>
      <protection/>
    </xf>
    <xf numFmtId="0" fontId="25" fillId="53" borderId="0">
      <alignment/>
      <protection/>
    </xf>
    <xf numFmtId="0" fontId="25" fillId="43" borderId="0">
      <alignment/>
      <protection/>
    </xf>
    <xf numFmtId="0" fontId="25" fillId="38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5" fillId="54" borderId="3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9" fontId="25" fillId="51" borderId="0">
      <alignment horizontal="right" vertical="center"/>
      <protection/>
    </xf>
    <xf numFmtId="49" fontId="25" fillId="51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2" applyFont="1" applyFill="1" applyAlignment="1">
      <alignment horizontal="left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wrapText="1"/>
      <protection/>
    </xf>
    <xf numFmtId="2" fontId="5" fillId="0" borderId="0" xfId="52" applyNumberFormat="1" applyFont="1" applyFill="1" applyAlignment="1">
      <alignment horizontal="center" wrapText="1"/>
      <protection/>
    </xf>
    <xf numFmtId="3" fontId="6" fillId="0" borderId="0" xfId="52" applyNumberFormat="1" applyFont="1" applyFill="1" applyAlignment="1">
      <alignment horizontal="center"/>
      <protection/>
    </xf>
    <xf numFmtId="2" fontId="6" fillId="0" borderId="0" xfId="52" applyNumberFormat="1" applyFont="1" applyFill="1" applyAlignment="1">
      <alignment horizontal="center"/>
      <protection/>
    </xf>
    <xf numFmtId="0" fontId="7" fillId="0" borderId="0" xfId="51" applyFont="1">
      <alignment/>
      <protection/>
    </xf>
    <xf numFmtId="0" fontId="4" fillId="0" borderId="0" xfId="52" applyFont="1" applyFill="1" applyAlignment="1">
      <alignment horizontal="center"/>
      <protection/>
    </xf>
    <xf numFmtId="2" fontId="7" fillId="0" borderId="0" xfId="51" applyNumberFormat="1" applyFont="1" applyAlignment="1">
      <alignment horizontal="center"/>
      <protection/>
    </xf>
    <xf numFmtId="3" fontId="4" fillId="0" borderId="0" xfId="52" applyNumberFormat="1" applyFont="1" applyFill="1" applyAlignment="1">
      <alignment vertical="center"/>
      <protection/>
    </xf>
    <xf numFmtId="2" fontId="4" fillId="0" borderId="0" xfId="52" applyNumberFormat="1" applyFont="1" applyFill="1" applyAlignment="1">
      <alignment horizontal="center" vertical="center"/>
      <protection/>
    </xf>
    <xf numFmtId="4" fontId="4" fillId="0" borderId="0" xfId="52" applyNumberFormat="1" applyFont="1" applyFill="1" applyAlignment="1">
      <alignment vertical="center"/>
      <protection/>
    </xf>
    <xf numFmtId="2" fontId="4" fillId="0" borderId="0" xfId="52" applyNumberFormat="1" applyFont="1" applyFill="1" applyAlignment="1">
      <alignment horizontal="center" vertical="center"/>
      <protection/>
    </xf>
    <xf numFmtId="3" fontId="5" fillId="0" borderId="0" xfId="52" applyNumberFormat="1" applyFont="1" applyFill="1" applyAlignment="1">
      <alignment vertical="center"/>
      <protection/>
    </xf>
    <xf numFmtId="2" fontId="5" fillId="0" borderId="0" xfId="52" applyNumberFormat="1" applyFont="1" applyFill="1" applyAlignment="1">
      <alignment horizontal="center" vertical="center"/>
      <protection/>
    </xf>
    <xf numFmtId="4" fontId="5" fillId="0" borderId="0" xfId="52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3" fontId="8" fillId="0" borderId="0" xfId="52" applyNumberFormat="1" applyFont="1" applyFill="1" applyAlignment="1">
      <alignment vertical="center"/>
      <protection/>
    </xf>
    <xf numFmtId="3" fontId="7" fillId="0" borderId="0" xfId="52" applyNumberFormat="1" applyFont="1" applyFill="1" applyAlignment="1">
      <alignment vertical="center"/>
      <protection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 quotePrefix="1">
      <alignment horizontal="center" vertical="center"/>
    </xf>
    <xf numFmtId="4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6" fillId="0" borderId="0" xfId="52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9" fillId="0" borderId="0" xfId="52" applyFont="1" applyFill="1" applyAlignment="1">
      <alignment vertical="center" wrapText="1"/>
      <protection/>
    </xf>
    <xf numFmtId="0" fontId="26" fillId="0" borderId="0" xfId="52" applyFont="1" applyFill="1" applyAlignment="1">
      <alignment horizontal="center" vertical="center"/>
      <protection/>
    </xf>
    <xf numFmtId="0" fontId="26" fillId="0" borderId="0" xfId="52" applyFont="1" applyFill="1" applyAlignment="1">
      <alignment horizontal="left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0" xfId="52" applyFont="1" applyFill="1" applyAlignment="1">
      <alignment horizontal="left" vertical="center" wrapText="1"/>
      <protection/>
    </xf>
    <xf numFmtId="0" fontId="9" fillId="0" borderId="0" xfId="52" applyFont="1" applyFill="1" applyAlignment="1">
      <alignment horizontal="left" vertical="center"/>
      <protection/>
    </xf>
    <xf numFmtId="0" fontId="27" fillId="0" borderId="0" xfId="52" applyFont="1" applyFill="1" applyAlignment="1">
      <alignment vertical="center"/>
      <protection/>
    </xf>
    <xf numFmtId="0" fontId="9" fillId="0" borderId="0" xfId="52" applyFont="1" applyFill="1" applyAlignment="1">
      <alignment horizontal="justify" vertical="center"/>
      <protection/>
    </xf>
    <xf numFmtId="0" fontId="26" fillId="0" borderId="0" xfId="52" applyFont="1" applyFill="1" applyAlignment="1">
      <alignment horizontal="justify" vertical="center"/>
      <protection/>
    </xf>
    <xf numFmtId="0" fontId="28" fillId="0" borderId="0" xfId="52" applyFont="1" applyFill="1" applyAlignment="1">
      <alignment vertical="center"/>
      <protection/>
    </xf>
    <xf numFmtId="0" fontId="29" fillId="0" borderId="0" xfId="0" applyFont="1" applyAlignment="1">
      <alignment vertical="center"/>
    </xf>
    <xf numFmtId="0" fontId="31" fillId="0" borderId="14" xfId="91" applyNumberFormat="1" applyFont="1" applyFill="1" applyBorder="1" applyAlignment="1">
      <alignment horizontal="center" vertical="center" wrapText="1"/>
    </xf>
    <xf numFmtId="2" fontId="32" fillId="0" borderId="14" xfId="91" applyNumberFormat="1" applyFont="1" applyFill="1" applyBorder="1" applyAlignment="1">
      <alignment horizontal="center" vertical="center" wrapText="1"/>
    </xf>
    <xf numFmtId="0" fontId="31" fillId="0" borderId="14" xfId="91" applyNumberFormat="1" applyFont="1" applyFill="1" applyBorder="1" applyAlignment="1" quotePrefix="1">
      <alignment horizontal="center" vertical="center" wrapText="1"/>
    </xf>
    <xf numFmtId="0" fontId="26" fillId="0" borderId="0" xfId="52" applyFont="1" applyFill="1" applyAlignment="1">
      <alignment vertical="center" wrapText="1"/>
      <protection/>
    </xf>
    <xf numFmtId="2" fontId="5" fillId="0" borderId="0" xfId="52" applyNumberFormat="1" applyFont="1" applyFill="1" applyAlignment="1" quotePrefix="1">
      <alignment horizontal="center" vertical="center"/>
      <protection/>
    </xf>
    <xf numFmtId="0" fontId="26" fillId="0" borderId="0" xfId="52" applyFont="1" applyFill="1" applyAlignment="1">
      <alignment horizontal="justify" vertical="center" wrapText="1"/>
      <protection/>
    </xf>
    <xf numFmtId="4" fontId="7" fillId="0" borderId="0" xfId="52" applyNumberFormat="1" applyFont="1" applyFill="1" applyAlignment="1">
      <alignment vertical="center"/>
      <protection/>
    </xf>
    <xf numFmtId="0" fontId="7" fillId="0" borderId="0" xfId="52" applyFont="1" applyFill="1" applyAlignment="1">
      <alignment vertical="center"/>
      <protection/>
    </xf>
    <xf numFmtId="2" fontId="4" fillId="0" borderId="0" xfId="52" applyNumberFormat="1" applyFont="1" applyFill="1" applyAlignment="1" quotePrefix="1">
      <alignment horizontal="center" vertical="center"/>
      <protection/>
    </xf>
    <xf numFmtId="164" fontId="4" fillId="0" borderId="0" xfId="52" applyNumberFormat="1" applyFont="1" applyFill="1" applyAlignment="1">
      <alignment vertical="center"/>
      <protection/>
    </xf>
    <xf numFmtId="0" fontId="9" fillId="0" borderId="0" xfId="52" applyFont="1" applyFill="1" applyAlignment="1">
      <alignment horizontal="right" vertical="center"/>
      <protection/>
    </xf>
    <xf numFmtId="0" fontId="9" fillId="0" borderId="0" xfId="52" applyFont="1" applyFill="1" applyAlignment="1">
      <alignment horizontal="right" vertical="center" wrapText="1"/>
      <protection/>
    </xf>
    <xf numFmtId="4" fontId="10" fillId="0" borderId="0" xfId="52" applyNumberFormat="1" applyFont="1" applyFill="1" applyAlignment="1">
      <alignment horizontal="right" vertical="center" wrapText="1"/>
      <protection/>
    </xf>
    <xf numFmtId="2" fontId="10" fillId="0" borderId="0" xfId="52" applyNumberFormat="1" applyFont="1" applyFill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2" fontId="9" fillId="0" borderId="0" xfId="52" applyNumberFormat="1" applyFont="1" applyFill="1" applyAlignment="1" quotePrefix="1">
      <alignment horizontal="center" vertical="center"/>
      <protection/>
    </xf>
    <xf numFmtId="2" fontId="10" fillId="0" borderId="0" xfId="52" applyNumberFormat="1" applyFont="1" applyFill="1" applyAlignment="1" quotePrefix="1">
      <alignment horizontal="center" vertical="center"/>
      <protection/>
    </xf>
    <xf numFmtId="4" fontId="9" fillId="0" borderId="0" xfId="52" applyNumberFormat="1" applyFont="1" applyFill="1" applyAlignment="1">
      <alignment horizontal="right" vertical="center" wrapText="1"/>
      <protection/>
    </xf>
    <xf numFmtId="4" fontId="0" fillId="0" borderId="0" xfId="0" applyNumberFormat="1" applyAlignment="1">
      <alignment/>
    </xf>
    <xf numFmtId="0" fontId="4" fillId="0" borderId="14" xfId="52" applyFont="1" applyFill="1" applyBorder="1" applyAlignment="1">
      <alignment horizontal="justify" vertical="center"/>
      <protection/>
    </xf>
    <xf numFmtId="0" fontId="4" fillId="0" borderId="14" xfId="52" applyFont="1" applyFill="1" applyBorder="1" applyAlignment="1">
      <alignment horizontal="justify" vertical="center"/>
      <protection/>
    </xf>
    <xf numFmtId="0" fontId="4" fillId="0" borderId="14" xfId="52" applyFont="1" applyFill="1" applyBorder="1" applyAlignment="1">
      <alignment horizontal="justify" vertical="center" wrapText="1"/>
      <protection/>
    </xf>
    <xf numFmtId="3" fontId="0" fillId="0" borderId="0" xfId="0" applyNumberFormat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52" applyFont="1" applyFill="1" applyAlignment="1">
      <alignment horizontal="left" vertical="center" wrapText="1"/>
      <protection/>
    </xf>
    <xf numFmtId="0" fontId="9" fillId="0" borderId="0" xfId="52" applyFont="1" applyFill="1" applyAlignment="1">
      <alignment horizontal="left" vertical="center" wrapText="1"/>
      <protection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4" fontId="11" fillId="0" borderId="0" xfId="0" applyNumberFormat="1" applyFont="1" applyAlignment="1">
      <alignment horizontal="right" vertical="center"/>
    </xf>
  </cellXfs>
  <cellStyles count="10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KeyStyl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_PRIHODI 04. -07." xfId="52"/>
    <cellStyle name="Percent" xfId="53"/>
    <cellStyle name="Povezana ćelija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EM-BPS-data" xfId="95"/>
    <cellStyle name="SEM-BPS-head" xfId="96"/>
    <cellStyle name="SEM-BPS-headdata" xfId="97"/>
    <cellStyle name="SEM-BPS-headkey" xfId="98"/>
    <cellStyle name="SEM-BPS-input-on" xfId="99"/>
    <cellStyle name="SEM-BPS-key" xfId="100"/>
    <cellStyle name="SEM-BPS-sub1" xfId="101"/>
    <cellStyle name="SEM-BPS-sub2" xfId="102"/>
    <cellStyle name="SEM-BPS-total" xfId="103"/>
    <cellStyle name="Tekst objašnjenja" xfId="104"/>
    <cellStyle name="Tekst upozorenja" xfId="105"/>
    <cellStyle name="Ukupni zbroj" xfId="106"/>
    <cellStyle name="Unos" xfId="107"/>
    <cellStyle name="Currency" xfId="108"/>
    <cellStyle name="Currency [0]" xfId="109"/>
    <cellStyle name="Comma" xfId="110"/>
    <cellStyle name="Comma [0]" xfId="111"/>
    <cellStyle name="ZYPLAN0507" xfId="112"/>
    <cellStyle name="zyRazdjel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F4">
      <selection activeCell="L8" sqref="L8"/>
    </sheetView>
  </sheetViews>
  <sheetFormatPr defaultColWidth="9.140625" defaultRowHeight="15"/>
  <cols>
    <col min="1" max="1" width="3.8515625" style="29" customWidth="1"/>
    <col min="2" max="2" width="4.7109375" style="29" customWidth="1"/>
    <col min="3" max="3" width="6.140625" style="29" customWidth="1"/>
    <col min="4" max="4" width="45.7109375" style="29" customWidth="1"/>
    <col min="5" max="6" width="11.7109375" style="29" customWidth="1"/>
    <col min="7" max="7" width="5.28125" style="28" customWidth="1"/>
    <col min="8" max="8" width="11.7109375" style="29" customWidth="1"/>
    <col min="9" max="9" width="4.57421875" style="28" customWidth="1"/>
    <col min="10" max="10" width="10.00390625" style="29" customWidth="1"/>
    <col min="11" max="11" width="5.28125" style="28" customWidth="1"/>
    <col min="12" max="12" width="10.57421875" style="29" customWidth="1"/>
    <col min="13" max="13" width="4.57421875" style="28" customWidth="1"/>
    <col min="15" max="15" width="14.8515625" style="61" customWidth="1"/>
    <col min="16" max="16" width="9.140625" style="61" customWidth="1"/>
    <col min="17" max="17" width="12.7109375" style="61" bestFit="1" customWidth="1"/>
  </cols>
  <sheetData>
    <row r="1" spans="1:13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7" s="1" customFormat="1" ht="15.75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O2" s="72"/>
      <c r="P2" s="72"/>
      <c r="Q2" s="72"/>
    </row>
    <row r="3" spans="1:17" s="1" customFormat="1" ht="15.7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O3" s="72"/>
      <c r="P3" s="72"/>
      <c r="Q3" s="72"/>
    </row>
    <row r="4" ht="15">
      <c r="H4" s="27"/>
    </row>
    <row r="5" spans="1:13" ht="15">
      <c r="A5" s="2" t="s">
        <v>2</v>
      </c>
      <c r="B5" s="3"/>
      <c r="C5" s="4"/>
      <c r="D5" s="5"/>
      <c r="E5" s="7"/>
      <c r="F5" s="7"/>
      <c r="G5" s="6"/>
      <c r="H5" s="7"/>
      <c r="I5" s="8"/>
      <c r="J5" s="7"/>
      <c r="K5" s="8"/>
      <c r="L5" s="7"/>
      <c r="M5" s="8"/>
    </row>
    <row r="6" spans="1:13" ht="15">
      <c r="A6" s="9"/>
      <c r="B6" s="10"/>
      <c r="C6" s="9"/>
      <c r="D6" s="9"/>
      <c r="E6" s="9"/>
      <c r="F6" s="9"/>
      <c r="G6" s="11"/>
      <c r="H6" s="9"/>
      <c r="I6" s="11"/>
      <c r="J6" s="9"/>
      <c r="K6" s="11"/>
      <c r="L6" s="9"/>
      <c r="M6" s="11"/>
    </row>
    <row r="7" spans="1:13" ht="37.5" customHeight="1">
      <c r="A7" s="62" t="s">
        <v>3</v>
      </c>
      <c r="B7" s="62" t="s">
        <v>4</v>
      </c>
      <c r="C7" s="63" t="s">
        <v>5</v>
      </c>
      <c r="D7" s="64" t="s">
        <v>6</v>
      </c>
      <c r="E7" s="43" t="s">
        <v>45</v>
      </c>
      <c r="F7" s="43" t="s">
        <v>48</v>
      </c>
      <c r="G7" s="44" t="s">
        <v>43</v>
      </c>
      <c r="H7" s="43" t="s">
        <v>52</v>
      </c>
      <c r="I7" s="44" t="s">
        <v>44</v>
      </c>
      <c r="J7" s="45" t="s">
        <v>46</v>
      </c>
      <c r="K7" s="44" t="s">
        <v>47</v>
      </c>
      <c r="L7" s="45" t="s">
        <v>50</v>
      </c>
      <c r="M7" s="44" t="s">
        <v>51</v>
      </c>
    </row>
    <row r="8" spans="1:17" s="19" customFormat="1" ht="15" customHeight="1">
      <c r="A8" s="35" t="s">
        <v>7</v>
      </c>
      <c r="B8" s="35"/>
      <c r="C8" s="33" t="s">
        <v>8</v>
      </c>
      <c r="D8" s="32" t="s">
        <v>2</v>
      </c>
      <c r="E8" s="14">
        <f>E9+E14+E19+E23+E28</f>
        <v>3401850</v>
      </c>
      <c r="F8" s="14">
        <f>F9+F14+F19+F23+F28</f>
        <v>4148549.19</v>
      </c>
      <c r="G8" s="13">
        <f>F8/E8</f>
        <v>1.219497976101239</v>
      </c>
      <c r="H8" s="14">
        <f>H9+H14+H19+H23+H28</f>
        <v>4820731.91</v>
      </c>
      <c r="I8" s="15">
        <f>H8/F8</f>
        <v>1.162028383710692</v>
      </c>
      <c r="J8" s="14">
        <f>J9+J14+J19+J23+J28</f>
        <v>3159323.19</v>
      </c>
      <c r="K8" s="15">
        <f>J8/H8</f>
        <v>0.6553617270121125</v>
      </c>
      <c r="L8" s="14">
        <f>L9+L14+L19+L23+L28</f>
        <v>3223646.06</v>
      </c>
      <c r="M8" s="15">
        <f>L8/J8</f>
        <v>1.0203596992557131</v>
      </c>
      <c r="O8" s="73"/>
      <c r="P8" s="73"/>
      <c r="Q8" s="73"/>
    </row>
    <row r="9" spans="1:17" s="19" customFormat="1" ht="15" customHeight="1">
      <c r="A9" s="35"/>
      <c r="B9" s="35">
        <v>61</v>
      </c>
      <c r="C9" s="33" t="s">
        <v>8</v>
      </c>
      <c r="D9" s="32" t="s">
        <v>9</v>
      </c>
      <c r="E9" s="14">
        <f>SUM(E10:E12)</f>
        <v>492850</v>
      </c>
      <c r="F9" s="14">
        <f>SUM(F10:F12)</f>
        <v>575549.1900000001</v>
      </c>
      <c r="G9" s="13">
        <f>F9/E9</f>
        <v>1.1677978898244903</v>
      </c>
      <c r="H9" s="14">
        <f>SUM(H10:H12)</f>
        <v>459106.91000000003</v>
      </c>
      <c r="I9" s="15">
        <f>H9/F9</f>
        <v>0.7976849207276271</v>
      </c>
      <c r="J9" s="12">
        <f>435000+38323.19-5000</f>
        <v>468323.19</v>
      </c>
      <c r="K9" s="15">
        <f>J9/H9</f>
        <v>1.0200743656853257</v>
      </c>
      <c r="L9" s="12">
        <f>440000+7646.06-5000</f>
        <v>442646.06</v>
      </c>
      <c r="M9" s="15">
        <f>L9/J9</f>
        <v>0.9451722004199706</v>
      </c>
      <c r="O9" s="73"/>
      <c r="P9" s="73"/>
      <c r="Q9" s="73"/>
    </row>
    <row r="10" spans="1:17" s="19" customFormat="1" ht="15" customHeight="1">
      <c r="A10" s="33"/>
      <c r="B10" s="33"/>
      <c r="C10" s="33">
        <v>611</v>
      </c>
      <c r="D10" s="46" t="s">
        <v>10</v>
      </c>
      <c r="E10" s="18">
        <f>278000+50000+3850</f>
        <v>331850</v>
      </c>
      <c r="F10" s="18">
        <f>(462123.33-42776.49)/10*12+16444-0.25</f>
        <v>519659.958</v>
      </c>
      <c r="G10" s="17">
        <f>F10/E10</f>
        <v>1.5659483441313846</v>
      </c>
      <c r="H10" s="18">
        <f>315000+97906.91-25000+27000</f>
        <v>414906.91000000003</v>
      </c>
      <c r="I10" s="17">
        <f>H10/F10</f>
        <v>0.7984200121880471</v>
      </c>
      <c r="J10" s="16"/>
      <c r="K10" s="15"/>
      <c r="L10" s="16"/>
      <c r="M10" s="15"/>
      <c r="O10" s="73"/>
      <c r="P10" s="73"/>
      <c r="Q10" s="73"/>
    </row>
    <row r="11" spans="1:17" s="19" customFormat="1" ht="15" customHeight="1">
      <c r="A11" s="33"/>
      <c r="B11" s="33"/>
      <c r="C11" s="33">
        <v>613</v>
      </c>
      <c r="D11" s="46" t="s">
        <v>11</v>
      </c>
      <c r="E11" s="18">
        <v>146000</v>
      </c>
      <c r="F11" s="18">
        <f>32423.23/10*12</f>
        <v>38907.876</v>
      </c>
      <c r="G11" s="17">
        <f>F11/E11</f>
        <v>0.266492301369863</v>
      </c>
      <c r="H11" s="18">
        <v>41000</v>
      </c>
      <c r="I11" s="17">
        <f>H11/F11</f>
        <v>1.0537712210247612</v>
      </c>
      <c r="J11" s="16"/>
      <c r="K11" s="15"/>
      <c r="L11" s="16"/>
      <c r="M11" s="15"/>
      <c r="O11" s="73"/>
      <c r="P11" s="73"/>
      <c r="Q11" s="73"/>
    </row>
    <row r="12" spans="1:17" s="19" customFormat="1" ht="15" customHeight="1">
      <c r="A12" s="33"/>
      <c r="B12" s="33"/>
      <c r="C12" s="33">
        <v>614</v>
      </c>
      <c r="D12" s="46" t="s">
        <v>12</v>
      </c>
      <c r="E12" s="18">
        <v>15000</v>
      </c>
      <c r="F12" s="18">
        <f>14151.13/10*12</f>
        <v>16981.356</v>
      </c>
      <c r="G12" s="17">
        <f>F12/E12</f>
        <v>1.1320904</v>
      </c>
      <c r="H12" s="18">
        <v>3200</v>
      </c>
      <c r="I12" s="17">
        <f>H12/F12</f>
        <v>0.1884419595231382</v>
      </c>
      <c r="J12" s="16"/>
      <c r="K12" s="15"/>
      <c r="L12" s="16"/>
      <c r="M12" s="15"/>
      <c r="O12" s="73"/>
      <c r="P12" s="73"/>
      <c r="Q12" s="73"/>
    </row>
    <row r="13" spans="1:17" s="19" customFormat="1" ht="15" customHeight="1">
      <c r="A13" s="33"/>
      <c r="B13" s="33"/>
      <c r="C13" s="33"/>
      <c r="D13" s="48"/>
      <c r="E13" s="18"/>
      <c r="F13" s="18"/>
      <c r="G13" s="17"/>
      <c r="H13" s="18"/>
      <c r="I13" s="15"/>
      <c r="J13" s="16"/>
      <c r="K13" s="15"/>
      <c r="L13" s="16"/>
      <c r="M13" s="15"/>
      <c r="O13" s="73"/>
      <c r="P13" s="73"/>
      <c r="Q13" s="73"/>
    </row>
    <row r="14" spans="1:17" s="19" customFormat="1" ht="42" customHeight="1">
      <c r="A14" s="30"/>
      <c r="B14" s="31">
        <v>63</v>
      </c>
      <c r="C14" s="30"/>
      <c r="D14" s="32" t="s">
        <v>13</v>
      </c>
      <c r="E14" s="14">
        <f>E15+E17+E16</f>
        <v>1350000</v>
      </c>
      <c r="F14" s="14">
        <f>F15+F17+F16</f>
        <v>2322000</v>
      </c>
      <c r="G14" s="13">
        <f>F14/E14</f>
        <v>1.72</v>
      </c>
      <c r="H14" s="14">
        <f>H15+H17+H16</f>
        <v>2669625</v>
      </c>
      <c r="I14" s="15">
        <f>H14/F14</f>
        <v>1.1497093023255813</v>
      </c>
      <c r="J14" s="12">
        <v>1000000</v>
      </c>
      <c r="K14" s="15">
        <f>J14/H14</f>
        <v>0.3745844453809056</v>
      </c>
      <c r="L14" s="12">
        <v>1090000</v>
      </c>
      <c r="M14" s="15">
        <f>L14/J14</f>
        <v>1.09</v>
      </c>
      <c r="O14" s="73"/>
      <c r="P14" s="73"/>
      <c r="Q14" s="73"/>
    </row>
    <row r="15" spans="1:17" s="19" customFormat="1" ht="27.75" customHeight="1" hidden="1">
      <c r="A15" s="33"/>
      <c r="B15" s="33"/>
      <c r="C15" s="33">
        <v>632</v>
      </c>
      <c r="D15" s="34" t="s">
        <v>14</v>
      </c>
      <c r="E15" s="18">
        <v>0</v>
      </c>
      <c r="F15" s="18">
        <v>0</v>
      </c>
      <c r="G15" s="47" t="s">
        <v>24</v>
      </c>
      <c r="H15" s="18">
        <v>0</v>
      </c>
      <c r="I15" s="47" t="s">
        <v>24</v>
      </c>
      <c r="J15" s="16"/>
      <c r="K15" s="15"/>
      <c r="L15" s="16"/>
      <c r="M15" s="15"/>
      <c r="O15" s="73"/>
      <c r="P15" s="73"/>
      <c r="Q15" s="73"/>
    </row>
    <row r="16" spans="1:17" s="19" customFormat="1" ht="23.25" customHeight="1">
      <c r="A16" s="33"/>
      <c r="B16" s="33"/>
      <c r="C16" s="33">
        <v>633</v>
      </c>
      <c r="D16" s="46" t="s">
        <v>15</v>
      </c>
      <c r="E16" s="18">
        <f>300000+1000000</f>
        <v>1300000</v>
      </c>
      <c r="F16" s="18">
        <f>1300000-128000+1100000</f>
        <v>2272000</v>
      </c>
      <c r="G16" s="17">
        <f>F16/E16</f>
        <v>1.7476923076923077</v>
      </c>
      <c r="H16" s="18">
        <f>1300000-128000+1100000+100000+25000+240000</f>
        <v>2637000</v>
      </c>
      <c r="I16" s="17">
        <f>H16/F16</f>
        <v>1.1606514084507042</v>
      </c>
      <c r="J16" s="16">
        <v>0</v>
      </c>
      <c r="K16" s="15"/>
      <c r="L16" s="16"/>
      <c r="M16" s="15"/>
      <c r="O16" s="73"/>
      <c r="P16" s="73"/>
      <c r="Q16" s="73"/>
    </row>
    <row r="17" spans="1:17" s="19" customFormat="1" ht="15" customHeight="1">
      <c r="A17" s="33"/>
      <c r="B17" s="33"/>
      <c r="C17" s="33">
        <v>634</v>
      </c>
      <c r="D17" s="46" t="s">
        <v>42</v>
      </c>
      <c r="E17" s="18">
        <v>50000</v>
      </c>
      <c r="F17" s="18">
        <v>50000</v>
      </c>
      <c r="G17" s="17">
        <f>F17/E17</f>
        <v>1</v>
      </c>
      <c r="H17" s="18">
        <v>32625</v>
      </c>
      <c r="I17" s="17">
        <f>H17/F17</f>
        <v>0.6525</v>
      </c>
      <c r="J17" s="16"/>
      <c r="K17" s="15"/>
      <c r="L17" s="16"/>
      <c r="M17" s="15"/>
      <c r="O17" s="73"/>
      <c r="P17" s="73"/>
      <c r="Q17" s="73"/>
    </row>
    <row r="18" spans="1:17" s="19" customFormat="1" ht="15" customHeight="1">
      <c r="A18" s="33"/>
      <c r="B18" s="33"/>
      <c r="C18" s="33"/>
      <c r="D18" s="46"/>
      <c r="E18" s="18"/>
      <c r="F18" s="18"/>
      <c r="G18" s="17"/>
      <c r="H18" s="18"/>
      <c r="I18" s="17"/>
      <c r="J18" s="16"/>
      <c r="K18" s="15"/>
      <c r="L18" s="16"/>
      <c r="M18" s="15"/>
      <c r="O18" s="73"/>
      <c r="P18" s="73"/>
      <c r="Q18" s="73"/>
    </row>
    <row r="19" spans="1:17" s="19" customFormat="1" ht="15" customHeight="1">
      <c r="A19" s="35"/>
      <c r="B19" s="35">
        <v>64</v>
      </c>
      <c r="C19" s="33" t="s">
        <v>8</v>
      </c>
      <c r="D19" s="32" t="s">
        <v>16</v>
      </c>
      <c r="E19" s="14">
        <f>SUM(E20:E21)</f>
        <v>671000</v>
      </c>
      <c r="F19" s="14">
        <f>SUM(F20:F21)</f>
        <v>366000</v>
      </c>
      <c r="G19" s="13">
        <f>F19/E19</f>
        <v>0.5454545454545454</v>
      </c>
      <c r="H19" s="14">
        <f>SUM(H20:H21)</f>
        <v>431000</v>
      </c>
      <c r="I19" s="15">
        <f>H19/F19</f>
        <v>1.1775956284153006</v>
      </c>
      <c r="J19" s="12">
        <v>430000</v>
      </c>
      <c r="K19" s="15">
        <f>J19/H19</f>
        <v>0.9976798143851509</v>
      </c>
      <c r="L19" s="12">
        <v>430000</v>
      </c>
      <c r="M19" s="15">
        <f>L19/J19</f>
        <v>1</v>
      </c>
      <c r="O19" s="73"/>
      <c r="P19" s="73"/>
      <c r="Q19" s="73"/>
    </row>
    <row r="20" spans="1:17" s="19" customFormat="1" ht="15" customHeight="1">
      <c r="A20" s="33"/>
      <c r="B20" s="33"/>
      <c r="C20" s="33">
        <v>641</v>
      </c>
      <c r="D20" s="46" t="s">
        <v>17</v>
      </c>
      <c r="E20" s="18">
        <v>1000</v>
      </c>
      <c r="F20" s="18">
        <v>1000</v>
      </c>
      <c r="G20" s="17">
        <f>F20/E20</f>
        <v>1</v>
      </c>
      <c r="H20" s="18">
        <v>1000</v>
      </c>
      <c r="I20" s="17">
        <f>H20/F20</f>
        <v>1</v>
      </c>
      <c r="J20" s="16"/>
      <c r="K20" s="15"/>
      <c r="L20" s="16"/>
      <c r="M20" s="15"/>
      <c r="O20" s="73"/>
      <c r="P20" s="73"/>
      <c r="Q20" s="73"/>
    </row>
    <row r="21" spans="1:17" s="19" customFormat="1" ht="15" customHeight="1">
      <c r="A21" s="33"/>
      <c r="B21" s="33"/>
      <c r="C21" s="33">
        <v>642</v>
      </c>
      <c r="D21" s="46" t="s">
        <v>18</v>
      </c>
      <c r="E21" s="18">
        <f>550000+100000+20000</f>
        <v>670000</v>
      </c>
      <c r="F21" s="18">
        <v>365000</v>
      </c>
      <c r="G21" s="17">
        <f>F21/E21</f>
        <v>0.5447761194029851</v>
      </c>
      <c r="H21" s="18">
        <v>430000</v>
      </c>
      <c r="I21" s="17">
        <f>H21/F21</f>
        <v>1.178082191780822</v>
      </c>
      <c r="J21" s="16"/>
      <c r="K21" s="15"/>
      <c r="L21" s="16"/>
      <c r="M21" s="15"/>
      <c r="O21" s="73"/>
      <c r="P21" s="73"/>
      <c r="Q21" s="73"/>
    </row>
    <row r="22" spans="1:17" s="19" customFormat="1" ht="15" customHeight="1">
      <c r="A22" s="33"/>
      <c r="B22" s="33"/>
      <c r="C22" s="33"/>
      <c r="D22" s="46"/>
      <c r="E22" s="49"/>
      <c r="F22" s="49"/>
      <c r="G22" s="17"/>
      <c r="H22" s="49"/>
      <c r="I22" s="15"/>
      <c r="J22" s="50"/>
      <c r="K22" s="15"/>
      <c r="L22" s="50"/>
      <c r="M22" s="15"/>
      <c r="O22" s="73"/>
      <c r="P22" s="73"/>
      <c r="Q22" s="73"/>
    </row>
    <row r="23" spans="1:17" s="19" customFormat="1" ht="55.5" customHeight="1">
      <c r="A23" s="35"/>
      <c r="B23" s="35">
        <v>65</v>
      </c>
      <c r="C23" s="33" t="s">
        <v>8</v>
      </c>
      <c r="D23" s="36" t="s">
        <v>19</v>
      </c>
      <c r="E23" s="14">
        <f>SUM(E24:E26)</f>
        <v>857000</v>
      </c>
      <c r="F23" s="14">
        <f>SUM(F24:F26)</f>
        <v>857000</v>
      </c>
      <c r="G23" s="13">
        <f>F23/E23</f>
        <v>1</v>
      </c>
      <c r="H23" s="14">
        <f>SUM(H24:H26)</f>
        <v>1225000</v>
      </c>
      <c r="I23" s="15">
        <f>H23/F23</f>
        <v>1.4294049008168028</v>
      </c>
      <c r="J23" s="12">
        <v>1225000</v>
      </c>
      <c r="K23" s="15">
        <f>J23/H23</f>
        <v>1</v>
      </c>
      <c r="L23" s="12">
        <v>1225000</v>
      </c>
      <c r="M23" s="15">
        <f>L23/J23</f>
        <v>1</v>
      </c>
      <c r="O23" s="73"/>
      <c r="P23" s="73"/>
      <c r="Q23" s="73"/>
    </row>
    <row r="24" spans="1:17" s="19" customFormat="1" ht="15" customHeight="1">
      <c r="A24" s="33"/>
      <c r="B24" s="33"/>
      <c r="C24" s="33">
        <v>651</v>
      </c>
      <c r="D24" s="46" t="s">
        <v>20</v>
      </c>
      <c r="E24" s="18">
        <v>43000</v>
      </c>
      <c r="F24" s="18">
        <v>70000</v>
      </c>
      <c r="G24" s="17">
        <f>F24/E24</f>
        <v>1.627906976744186</v>
      </c>
      <c r="H24" s="18">
        <v>315000</v>
      </c>
      <c r="I24" s="17">
        <f>H24/F24</f>
        <v>4.5</v>
      </c>
      <c r="J24" s="16"/>
      <c r="K24" s="15"/>
      <c r="L24" s="16"/>
      <c r="M24" s="15"/>
      <c r="N24" s="65"/>
      <c r="O24" s="73"/>
      <c r="P24" s="73"/>
      <c r="Q24" s="73"/>
    </row>
    <row r="25" spans="1:17" s="19" customFormat="1" ht="15" customHeight="1">
      <c r="A25" s="33"/>
      <c r="B25" s="33"/>
      <c r="C25" s="33">
        <v>652</v>
      </c>
      <c r="D25" s="46" t="s">
        <v>39</v>
      </c>
      <c r="E25" s="18">
        <v>36000</v>
      </c>
      <c r="F25" s="18">
        <v>17000</v>
      </c>
      <c r="G25" s="17">
        <f>F25/E25</f>
        <v>0.4722222222222222</v>
      </c>
      <c r="H25" s="18">
        <v>140000</v>
      </c>
      <c r="I25" s="17">
        <f>H25/F25</f>
        <v>8.235294117647058</v>
      </c>
      <c r="J25" s="16"/>
      <c r="K25" s="15"/>
      <c r="L25" s="16"/>
      <c r="M25" s="15"/>
      <c r="O25" s="73"/>
      <c r="P25" s="73"/>
      <c r="Q25" s="73"/>
    </row>
    <row r="26" spans="1:17" s="19" customFormat="1" ht="15" customHeight="1">
      <c r="A26" s="33"/>
      <c r="B26" s="33"/>
      <c r="C26" s="33">
        <v>653</v>
      </c>
      <c r="D26" s="46" t="s">
        <v>21</v>
      </c>
      <c r="E26" s="18">
        <v>778000</v>
      </c>
      <c r="F26" s="18">
        <v>770000</v>
      </c>
      <c r="G26" s="17">
        <f>F26/E26</f>
        <v>0.9897172236503856</v>
      </c>
      <c r="H26" s="18">
        <v>770000</v>
      </c>
      <c r="I26" s="17">
        <f>H26/F26</f>
        <v>1</v>
      </c>
      <c r="J26" s="16"/>
      <c r="K26" s="15"/>
      <c r="L26" s="16"/>
      <c r="M26" s="15"/>
      <c r="O26" s="73"/>
      <c r="P26" s="73"/>
      <c r="Q26" s="73"/>
    </row>
    <row r="27" spans="1:17" s="19" customFormat="1" ht="15" customHeight="1">
      <c r="A27" s="33"/>
      <c r="B27" s="33"/>
      <c r="C27" s="33"/>
      <c r="D27" s="46"/>
      <c r="E27" s="18"/>
      <c r="F27" s="18"/>
      <c r="G27" s="17"/>
      <c r="H27" s="18"/>
      <c r="I27" s="17"/>
      <c r="J27" s="16"/>
      <c r="K27" s="15"/>
      <c r="L27" s="16"/>
      <c r="M27" s="15"/>
      <c r="O27" s="73"/>
      <c r="P27" s="73"/>
      <c r="Q27" s="73"/>
    </row>
    <row r="28" spans="1:17" s="19" customFormat="1" ht="15" customHeight="1">
      <c r="A28" s="33"/>
      <c r="B28" s="35">
        <v>66</v>
      </c>
      <c r="C28" s="33" t="s">
        <v>8</v>
      </c>
      <c r="D28" s="36" t="s">
        <v>40</v>
      </c>
      <c r="E28" s="14">
        <f>SUM(E29:E29)</f>
        <v>31000</v>
      </c>
      <c r="F28" s="14">
        <f>SUM(F29:F29)</f>
        <v>28000</v>
      </c>
      <c r="G28" s="13">
        <f>F28/E28</f>
        <v>0.9032258064516129</v>
      </c>
      <c r="H28" s="14">
        <f>SUM(H29:H29)</f>
        <v>36000</v>
      </c>
      <c r="I28" s="15">
        <f>H28/F28</f>
        <v>1.2857142857142858</v>
      </c>
      <c r="J28" s="12">
        <v>36000</v>
      </c>
      <c r="K28" s="15">
        <f>J28/H28</f>
        <v>1</v>
      </c>
      <c r="L28" s="12">
        <v>36000</v>
      </c>
      <c r="M28" s="15">
        <f>L28/J28</f>
        <v>1</v>
      </c>
      <c r="O28" s="73"/>
      <c r="P28" s="73"/>
      <c r="Q28" s="73"/>
    </row>
    <row r="29" spans="1:17" s="19" customFormat="1" ht="15" customHeight="1">
      <c r="A29" s="33"/>
      <c r="B29" s="33"/>
      <c r="C29" s="33">
        <v>661</v>
      </c>
      <c r="D29" s="46" t="s">
        <v>41</v>
      </c>
      <c r="E29" s="18">
        <v>31000</v>
      </c>
      <c r="F29" s="18">
        <v>28000</v>
      </c>
      <c r="G29" s="17">
        <f>F29/E29</f>
        <v>0.9032258064516129</v>
      </c>
      <c r="H29" s="18">
        <v>36000</v>
      </c>
      <c r="I29" s="17">
        <f>H29/F29</f>
        <v>1.2857142857142858</v>
      </c>
      <c r="J29" s="16"/>
      <c r="K29" s="15"/>
      <c r="L29" s="16"/>
      <c r="M29" s="15"/>
      <c r="O29" s="73"/>
      <c r="P29" s="73"/>
      <c r="Q29" s="73"/>
    </row>
    <row r="30" spans="1:17" s="19" customFormat="1" ht="15" customHeight="1">
      <c r="A30" s="33"/>
      <c r="B30" s="33"/>
      <c r="C30" s="33"/>
      <c r="D30" s="46"/>
      <c r="E30" s="50"/>
      <c r="F30" s="50"/>
      <c r="G30" s="17"/>
      <c r="H30" s="50"/>
      <c r="I30" s="15"/>
      <c r="J30" s="50"/>
      <c r="K30" s="15"/>
      <c r="L30" s="50"/>
      <c r="M30" s="15"/>
      <c r="O30" s="73"/>
      <c r="P30" s="73"/>
      <c r="Q30" s="73"/>
    </row>
    <row r="31" spans="1:17" s="19" customFormat="1" ht="15" customHeight="1">
      <c r="A31" s="33"/>
      <c r="B31" s="33"/>
      <c r="C31" s="33"/>
      <c r="D31" s="46"/>
      <c r="E31" s="50"/>
      <c r="F31" s="50"/>
      <c r="G31" s="17"/>
      <c r="H31" s="50"/>
      <c r="I31" s="15"/>
      <c r="J31" s="50"/>
      <c r="K31" s="15"/>
      <c r="L31" s="50"/>
      <c r="M31" s="15"/>
      <c r="O31" s="73"/>
      <c r="P31" s="73"/>
      <c r="Q31" s="73"/>
    </row>
    <row r="32" spans="1:17" s="19" customFormat="1" ht="15" customHeight="1">
      <c r="A32" s="37" t="s">
        <v>23</v>
      </c>
      <c r="B32" s="38"/>
      <c r="C32" s="33"/>
      <c r="D32" s="32"/>
      <c r="E32" s="20"/>
      <c r="F32" s="20"/>
      <c r="G32" s="17"/>
      <c r="H32" s="20"/>
      <c r="I32" s="15"/>
      <c r="J32" s="21"/>
      <c r="K32" s="15"/>
      <c r="L32" s="21"/>
      <c r="M32" s="15"/>
      <c r="O32" s="73"/>
      <c r="P32" s="73"/>
      <c r="Q32" s="73"/>
    </row>
    <row r="33" spans="1:17" s="19" customFormat="1" ht="15" customHeight="1">
      <c r="A33" s="35"/>
      <c r="B33" s="35"/>
      <c r="C33" s="33"/>
      <c r="D33" s="32"/>
      <c r="E33" s="50"/>
      <c r="F33" s="50"/>
      <c r="G33" s="17"/>
      <c r="H33" s="50"/>
      <c r="I33" s="15"/>
      <c r="J33" s="52"/>
      <c r="K33" s="15"/>
      <c r="L33" s="50"/>
      <c r="M33" s="15"/>
      <c r="O33" s="73"/>
      <c r="P33" s="73"/>
      <c r="Q33" s="73"/>
    </row>
    <row r="34" spans="1:17" s="19" customFormat="1" ht="15" customHeight="1">
      <c r="A34" s="39" t="s">
        <v>22</v>
      </c>
      <c r="B34" s="39"/>
      <c r="C34" s="40" t="s">
        <v>8</v>
      </c>
      <c r="D34" s="32" t="s">
        <v>23</v>
      </c>
      <c r="E34" s="12">
        <f>E35</f>
        <v>0</v>
      </c>
      <c r="F34" s="12">
        <f>F35</f>
        <v>700000</v>
      </c>
      <c r="G34" s="51" t="s">
        <v>24</v>
      </c>
      <c r="H34" s="12">
        <f>H35</f>
        <v>0</v>
      </c>
      <c r="I34" s="51" t="s">
        <v>24</v>
      </c>
      <c r="J34" s="12">
        <f>J35</f>
        <v>0</v>
      </c>
      <c r="K34" s="51" t="s">
        <v>24</v>
      </c>
      <c r="L34" s="12">
        <f>L35</f>
        <v>0</v>
      </c>
      <c r="M34" s="51" t="s">
        <v>24</v>
      </c>
      <c r="O34" s="73"/>
      <c r="P34" s="73"/>
      <c r="Q34" s="73"/>
    </row>
    <row r="35" spans="1:17" s="19" customFormat="1" ht="15" customHeight="1">
      <c r="A35" s="35"/>
      <c r="B35" s="35">
        <v>71</v>
      </c>
      <c r="C35" s="33" t="s">
        <v>8</v>
      </c>
      <c r="D35" s="32" t="s">
        <v>25</v>
      </c>
      <c r="E35" s="12">
        <f>SUM(E36)</f>
        <v>0</v>
      </c>
      <c r="F35" s="12">
        <f>SUM(F36)</f>
        <v>700000</v>
      </c>
      <c r="G35" s="51" t="s">
        <v>24</v>
      </c>
      <c r="H35" s="12">
        <f>SUM(H36)</f>
        <v>0</v>
      </c>
      <c r="I35" s="51" t="s">
        <v>24</v>
      </c>
      <c r="J35" s="12"/>
      <c r="K35" s="51" t="s">
        <v>24</v>
      </c>
      <c r="L35" s="12"/>
      <c r="M35" s="51" t="s">
        <v>24</v>
      </c>
      <c r="O35" s="73"/>
      <c r="P35" s="73"/>
      <c r="Q35" s="73"/>
    </row>
    <row r="36" spans="1:17" s="19" customFormat="1" ht="15" customHeight="1">
      <c r="A36" s="33"/>
      <c r="B36" s="33"/>
      <c r="C36" s="33">
        <v>711</v>
      </c>
      <c r="D36" s="46" t="s">
        <v>26</v>
      </c>
      <c r="E36" s="16">
        <v>0</v>
      </c>
      <c r="F36" s="16">
        <v>700000</v>
      </c>
      <c r="G36" s="47" t="s">
        <v>24</v>
      </c>
      <c r="H36" s="16">
        <v>0</v>
      </c>
      <c r="I36" s="47" t="s">
        <v>24</v>
      </c>
      <c r="J36" s="16"/>
      <c r="K36" s="17"/>
      <c r="L36" s="16"/>
      <c r="M36" s="15"/>
      <c r="O36" s="73"/>
      <c r="P36" s="73"/>
      <c r="Q36" s="73"/>
    </row>
    <row r="37" spans="1:17" s="57" customFormat="1" ht="15" customHeight="1">
      <c r="A37" s="53"/>
      <c r="B37" s="53"/>
      <c r="C37" s="53"/>
      <c r="D37" s="54" t="s">
        <v>27</v>
      </c>
      <c r="E37" s="55">
        <f>E34+E8</f>
        <v>3401850</v>
      </c>
      <c r="F37" s="55">
        <f>F34+F8</f>
        <v>4848549.1899999995</v>
      </c>
      <c r="G37" s="56">
        <f>F37/E37</f>
        <v>1.4252683657421696</v>
      </c>
      <c r="H37" s="55">
        <f>H34+H8</f>
        <v>4820731.91</v>
      </c>
      <c r="I37" s="56">
        <f>H37/F37</f>
        <v>0.9942627621356567</v>
      </c>
      <c r="J37" s="55">
        <f>J34+J8</f>
        <v>3159323.19</v>
      </c>
      <c r="K37" s="56">
        <f>J37/H37</f>
        <v>0.6553617270121125</v>
      </c>
      <c r="L37" s="55">
        <f>L34+L8</f>
        <v>3223646.06</v>
      </c>
      <c r="M37" s="56">
        <f>L37/J37</f>
        <v>1.0203596992557131</v>
      </c>
      <c r="O37" s="74"/>
      <c r="P37" s="74"/>
      <c r="Q37" s="74"/>
    </row>
    <row r="38" spans="1:17" s="57" customFormat="1" ht="15" customHeight="1">
      <c r="A38" s="53"/>
      <c r="B38" s="53"/>
      <c r="C38" s="53"/>
      <c r="D38" s="54"/>
      <c r="E38" s="55"/>
      <c r="F38" s="55"/>
      <c r="G38" s="56"/>
      <c r="H38" s="55"/>
      <c r="I38" s="56"/>
      <c r="J38" s="55"/>
      <c r="K38" s="56"/>
      <c r="L38" s="55"/>
      <c r="M38" s="56"/>
      <c r="O38" s="74"/>
      <c r="P38" s="74"/>
      <c r="Q38" s="74"/>
    </row>
    <row r="39" spans="1:17" s="57" customFormat="1" ht="15" customHeight="1">
      <c r="A39" s="41" t="s">
        <v>28</v>
      </c>
      <c r="B39" s="41"/>
      <c r="C39" s="35"/>
      <c r="D39" s="32"/>
      <c r="E39" s="20"/>
      <c r="F39" s="20"/>
      <c r="G39" s="17"/>
      <c r="H39" s="20"/>
      <c r="I39" s="15"/>
      <c r="J39" s="21"/>
      <c r="K39" s="21"/>
      <c r="L39" s="21"/>
      <c r="M39" s="15"/>
      <c r="O39" s="74"/>
      <c r="P39" s="74"/>
      <c r="Q39" s="74"/>
    </row>
    <row r="40" spans="1:17" s="57" customFormat="1" ht="15" customHeight="1">
      <c r="A40" s="35"/>
      <c r="B40" s="35"/>
      <c r="C40" s="33"/>
      <c r="D40" s="32"/>
      <c r="E40" s="50"/>
      <c r="F40" s="50"/>
      <c r="G40" s="17"/>
      <c r="H40" s="50"/>
      <c r="I40" s="15"/>
      <c r="J40" s="52"/>
      <c r="K40" s="15"/>
      <c r="L40" s="50"/>
      <c r="M40" s="15"/>
      <c r="O40" s="74"/>
      <c r="P40" s="74"/>
      <c r="Q40" s="74"/>
    </row>
    <row r="41" spans="1:17" s="57" customFormat="1" ht="15" customHeight="1">
      <c r="A41" s="39">
        <v>8</v>
      </c>
      <c r="B41" s="39"/>
      <c r="C41" s="40" t="s">
        <v>8</v>
      </c>
      <c r="D41" s="32" t="s">
        <v>29</v>
      </c>
      <c r="E41" s="12">
        <f>E42</f>
        <v>0</v>
      </c>
      <c r="F41" s="12">
        <f>F42</f>
        <v>0</v>
      </c>
      <c r="G41" s="58" t="s">
        <v>24</v>
      </c>
      <c r="H41" s="12">
        <f>H42</f>
        <v>0</v>
      </c>
      <c r="I41" s="51" t="s">
        <v>24</v>
      </c>
      <c r="J41" s="12">
        <f>J42</f>
        <v>0</v>
      </c>
      <c r="K41" s="51" t="s">
        <v>24</v>
      </c>
      <c r="L41" s="12">
        <f>L42</f>
        <v>0</v>
      </c>
      <c r="M41" s="51" t="s">
        <v>24</v>
      </c>
      <c r="O41" s="74"/>
      <c r="P41" s="74"/>
      <c r="Q41" s="74"/>
    </row>
    <row r="42" spans="1:17" s="57" customFormat="1" ht="15" customHeight="1">
      <c r="A42" s="35"/>
      <c r="B42" s="35">
        <v>84</v>
      </c>
      <c r="C42" s="33" t="s">
        <v>8</v>
      </c>
      <c r="D42" s="32" t="s">
        <v>30</v>
      </c>
      <c r="E42" s="12">
        <f>SUM(E43)</f>
        <v>0</v>
      </c>
      <c r="F42" s="12">
        <f>SUM(F43)</f>
        <v>0</v>
      </c>
      <c r="G42" s="58" t="s">
        <v>24</v>
      </c>
      <c r="H42" s="12">
        <f>SUM(H43)</f>
        <v>0</v>
      </c>
      <c r="I42" s="51" t="s">
        <v>24</v>
      </c>
      <c r="J42" s="12">
        <v>0</v>
      </c>
      <c r="K42" s="51" t="s">
        <v>24</v>
      </c>
      <c r="L42" s="12">
        <v>0</v>
      </c>
      <c r="M42" s="51" t="s">
        <v>24</v>
      </c>
      <c r="O42" s="74"/>
      <c r="P42" s="74"/>
      <c r="Q42" s="74"/>
    </row>
    <row r="43" spans="1:17" s="57" customFormat="1" ht="15" customHeight="1">
      <c r="A43" s="33"/>
      <c r="B43" s="33"/>
      <c r="C43" s="33">
        <v>843</v>
      </c>
      <c r="D43" s="46" t="s">
        <v>31</v>
      </c>
      <c r="E43" s="16">
        <v>0</v>
      </c>
      <c r="F43" s="16">
        <v>0</v>
      </c>
      <c r="G43" s="47" t="s">
        <v>24</v>
      </c>
      <c r="H43" s="16">
        <v>0</v>
      </c>
      <c r="I43" s="47" t="s">
        <v>24</v>
      </c>
      <c r="J43" s="16"/>
      <c r="K43" s="17"/>
      <c r="L43" s="16"/>
      <c r="M43" s="15"/>
      <c r="O43" s="74"/>
      <c r="P43" s="74"/>
      <c r="Q43" s="74"/>
    </row>
    <row r="44" spans="1:17" s="57" customFormat="1" ht="15" customHeight="1">
      <c r="A44" s="53"/>
      <c r="B44" s="53"/>
      <c r="C44" s="53"/>
      <c r="D44" s="54" t="s">
        <v>27</v>
      </c>
      <c r="E44" s="55">
        <f>E41+E18</f>
        <v>0</v>
      </c>
      <c r="F44" s="55">
        <f>F41+F18</f>
        <v>0</v>
      </c>
      <c r="G44" s="59" t="s">
        <v>24</v>
      </c>
      <c r="H44" s="55">
        <f>H41+H18</f>
        <v>0</v>
      </c>
      <c r="I44" s="59" t="s">
        <v>24</v>
      </c>
      <c r="J44" s="55">
        <f>J41+J18</f>
        <v>0</v>
      </c>
      <c r="K44" s="59" t="s">
        <v>24</v>
      </c>
      <c r="L44" s="55">
        <f>L41+L18</f>
        <v>0</v>
      </c>
      <c r="M44" s="59" t="s">
        <v>24</v>
      </c>
      <c r="O44" s="74"/>
      <c r="P44" s="74"/>
      <c r="Q44" s="74"/>
    </row>
    <row r="45" spans="1:17" s="57" customFormat="1" ht="15" customHeight="1">
      <c r="A45" s="53"/>
      <c r="B45" s="53"/>
      <c r="C45" s="53"/>
      <c r="D45" s="54"/>
      <c r="E45" s="55"/>
      <c r="F45" s="55"/>
      <c r="G45" s="56"/>
      <c r="H45" s="55"/>
      <c r="I45" s="56"/>
      <c r="J45" s="55"/>
      <c r="K45" s="56"/>
      <c r="L45" s="55"/>
      <c r="M45" s="56"/>
      <c r="O45" s="74"/>
      <c r="P45" s="74"/>
      <c r="Q45" s="74"/>
    </row>
    <row r="46" spans="1:17" s="57" customFormat="1" ht="15" customHeight="1">
      <c r="A46" s="53"/>
      <c r="B46" s="53"/>
      <c r="C46" s="53"/>
      <c r="D46" s="54" t="s">
        <v>32</v>
      </c>
      <c r="E46" s="55">
        <f>E44+E37</f>
        <v>3401850</v>
      </c>
      <c r="F46" s="55">
        <f>F44+F37</f>
        <v>4848549.1899999995</v>
      </c>
      <c r="G46" s="55">
        <f>F46/E46</f>
        <v>1.4252683657421696</v>
      </c>
      <c r="H46" s="55">
        <f>H44+H37</f>
        <v>4820731.91</v>
      </c>
      <c r="I46" s="55">
        <f>H46/F46</f>
        <v>0.9942627621356567</v>
      </c>
      <c r="J46" s="55">
        <f>J44+J37</f>
        <v>3159323.19</v>
      </c>
      <c r="K46" s="55">
        <f>J46/H46</f>
        <v>0.6553617270121125</v>
      </c>
      <c r="L46" s="55">
        <f>L44+L37</f>
        <v>3223646.06</v>
      </c>
      <c r="M46" s="55">
        <f>L46/J46</f>
        <v>1.0203596992557131</v>
      </c>
      <c r="O46" s="74"/>
      <c r="P46" s="74"/>
      <c r="Q46" s="74"/>
    </row>
    <row r="47" spans="1:17" s="57" customFormat="1" ht="15" customHeight="1">
      <c r="A47" s="53"/>
      <c r="B47" s="53"/>
      <c r="C47" s="53"/>
      <c r="D47" s="54"/>
      <c r="E47" s="60"/>
      <c r="F47" s="60"/>
      <c r="G47" s="56"/>
      <c r="H47" s="60"/>
      <c r="I47" s="56"/>
      <c r="J47" s="60"/>
      <c r="K47" s="56"/>
      <c r="L47" s="60"/>
      <c r="M47" s="56"/>
      <c r="O47" s="74"/>
      <c r="P47" s="74"/>
      <c r="Q47" s="74"/>
    </row>
    <row r="48" spans="1:17" s="19" customFormat="1" ht="30" customHeight="1">
      <c r="A48" s="69" t="s">
        <v>33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O48" s="73"/>
      <c r="P48" s="73"/>
      <c r="Q48" s="73"/>
    </row>
    <row r="49" spans="1:17" s="19" customFormat="1" ht="30" customHeight="1">
      <c r="A49" s="22"/>
      <c r="B49" s="42">
        <v>11</v>
      </c>
      <c r="C49" s="70" t="s">
        <v>34</v>
      </c>
      <c r="D49" s="70"/>
      <c r="E49" s="24">
        <f>E9+E24+E20+E28</f>
        <v>567850</v>
      </c>
      <c r="F49" s="24">
        <f>F9+F24+F20+F28</f>
        <v>674549.1900000001</v>
      </c>
      <c r="G49" s="23">
        <f>F49/E49</f>
        <v>1.1879003081799773</v>
      </c>
      <c r="H49" s="24">
        <f>H9+H24+H20+H28</f>
        <v>811106.91</v>
      </c>
      <c r="I49" s="23">
        <f>H49/F49</f>
        <v>1.202442938223675</v>
      </c>
      <c r="J49" s="24">
        <f>J9+2000+J28</f>
        <v>506323.19</v>
      </c>
      <c r="K49" s="23">
        <f>J49/H49</f>
        <v>0.6242373030701958</v>
      </c>
      <c r="L49" s="24">
        <f>L9+2000</f>
        <v>444646.06</v>
      </c>
      <c r="M49" s="25">
        <f>L49/J49</f>
        <v>0.8781862430594972</v>
      </c>
      <c r="O49" s="73"/>
      <c r="P49" s="73"/>
      <c r="Q49" s="73"/>
    </row>
    <row r="50" spans="1:17" s="19" customFormat="1" ht="30" customHeight="1">
      <c r="A50" s="22"/>
      <c r="B50" s="42">
        <v>42</v>
      </c>
      <c r="C50" s="71" t="s">
        <v>35</v>
      </c>
      <c r="D50" s="71"/>
      <c r="E50" s="24">
        <f>E14</f>
        <v>1350000</v>
      </c>
      <c r="F50" s="24">
        <f>F14</f>
        <v>2322000</v>
      </c>
      <c r="G50" s="23">
        <f>F50/E50</f>
        <v>1.72</v>
      </c>
      <c r="H50" s="24">
        <f>H14</f>
        <v>2669625</v>
      </c>
      <c r="I50" s="23">
        <f>H50/F50</f>
        <v>1.1497093023255813</v>
      </c>
      <c r="J50" s="24">
        <f>J14</f>
        <v>1000000</v>
      </c>
      <c r="K50" s="23">
        <f>J50/H50</f>
        <v>0.3745844453809056</v>
      </c>
      <c r="L50" s="24">
        <f>L14</f>
        <v>1090000</v>
      </c>
      <c r="M50" s="25">
        <f>L50/J50</f>
        <v>1.09</v>
      </c>
      <c r="O50" s="73"/>
      <c r="P50" s="73"/>
      <c r="Q50" s="73"/>
    </row>
    <row r="51" spans="1:17" s="19" customFormat="1" ht="30" customHeight="1">
      <c r="A51" s="22"/>
      <c r="B51" s="42">
        <v>53</v>
      </c>
      <c r="C51" s="66" t="s">
        <v>36</v>
      </c>
      <c r="D51" s="66"/>
      <c r="E51" s="24">
        <f>E26+E21+E25</f>
        <v>1484000</v>
      </c>
      <c r="F51" s="24">
        <f>F26+F21+F25</f>
        <v>1152000</v>
      </c>
      <c r="G51" s="23">
        <f>F51/E51</f>
        <v>0.7762803234501348</v>
      </c>
      <c r="H51" s="24">
        <f>H26+H21+H25</f>
        <v>1340000</v>
      </c>
      <c r="I51" s="23">
        <f>H51/F51</f>
        <v>1.1631944444444444</v>
      </c>
      <c r="J51" s="24">
        <f>J46-J50-J49-J52</f>
        <v>1653000</v>
      </c>
      <c r="K51" s="23">
        <f>J51/H51</f>
        <v>1.233582089552239</v>
      </c>
      <c r="L51" s="24">
        <f>L46-L50-L49-L52</f>
        <v>1689000</v>
      </c>
      <c r="M51" s="25">
        <f>L51/J51</f>
        <v>1.0217785843920144</v>
      </c>
      <c r="O51" s="73"/>
      <c r="P51" s="73"/>
      <c r="Q51" s="73"/>
    </row>
    <row r="52" spans="1:17" s="19" customFormat="1" ht="30" customHeight="1">
      <c r="A52" s="22"/>
      <c r="B52" s="42">
        <v>64</v>
      </c>
      <c r="C52" s="66" t="s">
        <v>37</v>
      </c>
      <c r="D52" s="66"/>
      <c r="E52" s="24">
        <f>E34</f>
        <v>0</v>
      </c>
      <c r="F52" s="24">
        <f>F34</f>
        <v>700000</v>
      </c>
      <c r="G52" s="24" t="str">
        <f aca="true" t="shared" si="0" ref="G52:L52">G34</f>
        <v>---</v>
      </c>
      <c r="H52" s="24">
        <f t="shared" si="0"/>
        <v>0</v>
      </c>
      <c r="I52" s="24" t="str">
        <f t="shared" si="0"/>
        <v>---</v>
      </c>
      <c r="J52" s="24">
        <f t="shared" si="0"/>
        <v>0</v>
      </c>
      <c r="K52" s="24" t="str">
        <f t="shared" si="0"/>
        <v>---</v>
      </c>
      <c r="L52" s="24">
        <f t="shared" si="0"/>
        <v>0</v>
      </c>
      <c r="M52" s="26" t="s">
        <v>24</v>
      </c>
      <c r="O52" s="73"/>
      <c r="P52" s="73"/>
      <c r="Q52" s="73"/>
    </row>
    <row r="53" spans="1:17" s="19" customFormat="1" ht="30" customHeight="1">
      <c r="A53" s="22"/>
      <c r="B53" s="42"/>
      <c r="C53" s="66" t="s">
        <v>38</v>
      </c>
      <c r="D53" s="66"/>
      <c r="E53" s="24">
        <v>0</v>
      </c>
      <c r="F53" s="24">
        <v>0</v>
      </c>
      <c r="G53" s="23"/>
      <c r="H53" s="24">
        <v>0</v>
      </c>
      <c r="I53" s="25"/>
      <c r="J53" s="24"/>
      <c r="K53" s="26"/>
      <c r="L53" s="24"/>
      <c r="M53" s="26"/>
      <c r="O53" s="73"/>
      <c r="P53" s="73"/>
      <c r="Q53" s="73"/>
    </row>
    <row r="54" spans="1:17" s="19" customFormat="1" ht="30" customHeight="1">
      <c r="A54" s="22"/>
      <c r="B54" s="22"/>
      <c r="C54" s="22"/>
      <c r="D54" s="22"/>
      <c r="E54" s="24">
        <f>SUM(E49:E52)</f>
        <v>3401850</v>
      </c>
      <c r="F54" s="24">
        <f>SUM(F49:F52)</f>
        <v>4848549.1899999995</v>
      </c>
      <c r="G54" s="23">
        <f>F54/E54</f>
        <v>1.4252683657421696</v>
      </c>
      <c r="H54" s="23">
        <f>SUM(H49:H52)</f>
        <v>4820731.91</v>
      </c>
      <c r="I54" s="25">
        <f>H54/F54</f>
        <v>0.9942627621356567</v>
      </c>
      <c r="J54" s="24">
        <f>SUM(J49:J52)</f>
        <v>3159323.19</v>
      </c>
      <c r="K54" s="23">
        <f>SUM(K49:K52)</f>
        <v>2.23240383800334</v>
      </c>
      <c r="L54" s="24">
        <f>SUM(L49:L52)</f>
        <v>3223646.06</v>
      </c>
      <c r="M54" s="23">
        <f>SUM(M49:M52)</f>
        <v>2.9899648274515114</v>
      </c>
      <c r="O54" s="73"/>
      <c r="P54" s="73"/>
      <c r="Q54" s="73"/>
    </row>
    <row r="55" spans="10:12" ht="30" customHeight="1">
      <c r="J55" s="27"/>
      <c r="K55" s="27"/>
      <c r="L55" s="27"/>
    </row>
    <row r="56" ht="30" customHeight="1">
      <c r="H56" s="27"/>
    </row>
  </sheetData>
  <sheetProtection/>
  <mergeCells count="9">
    <mergeCell ref="C51:D51"/>
    <mergeCell ref="C52:D52"/>
    <mergeCell ref="C53:D53"/>
    <mergeCell ref="A1:M1"/>
    <mergeCell ref="A2:M2"/>
    <mergeCell ref="A3:M3"/>
    <mergeCell ref="A48:M48"/>
    <mergeCell ref="C49:D49"/>
    <mergeCell ref="C50:D50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r:id="rId1"/>
  <headerFooter alignWithMargins="0">
    <oddFooter>&amp;C&amp;"Calibri,Italic"&amp;8&amp;P/&amp;N&amp;R&amp;"Calibri,Italic"&amp;8Općina Zdvarje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Windows User</cp:lastModifiedBy>
  <cp:lastPrinted>2021-01-10T19:53:13Z</cp:lastPrinted>
  <dcterms:created xsi:type="dcterms:W3CDTF">2014-05-04T17:44:19Z</dcterms:created>
  <dcterms:modified xsi:type="dcterms:W3CDTF">2021-11-30T19:44:27Z</dcterms:modified>
  <cp:category/>
  <cp:version/>
  <cp:contentType/>
  <cp:contentStatus/>
</cp:coreProperties>
</file>