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 activeTab="5"/>
  </bookViews>
  <sheets>
    <sheet name="PLAN 2023" sheetId="18" r:id="rId1"/>
    <sheet name="Izvori" sheetId="6" r:id="rId2"/>
    <sheet name="sažetak" sheetId="21" r:id="rId3"/>
    <sheet name="opći dio" sheetId="22" r:id="rId4"/>
    <sheet name="FINANCIRANJE" sheetId="23" r:id="rId5"/>
    <sheet name="FUNKCIJSKA" sheetId="24" r:id="rId6"/>
    <sheet name="List5" sheetId="25" r:id="rId7"/>
  </sheets>
  <externalReferences>
    <externalReference r:id="rId8"/>
  </externalReferences>
  <definedNames>
    <definedName name="_xlnm.Print_Titles" localSheetId="0">'PLAN 2023'!$1:$4</definedName>
  </definedNames>
  <calcPr calcId="124519"/>
</workbook>
</file>

<file path=xl/calcChain.xml><?xml version="1.0" encoding="utf-8"?>
<calcChain xmlns="http://schemas.openxmlformats.org/spreadsheetml/2006/main">
  <c r="J70" i="21"/>
  <c r="I70"/>
  <c r="G20"/>
  <c r="H20"/>
  <c r="I20"/>
  <c r="J20"/>
  <c r="F20"/>
  <c r="G19"/>
  <c r="H19"/>
  <c r="I19"/>
  <c r="J19"/>
  <c r="F19"/>
  <c r="F13" i="23"/>
  <c r="F26" i="21"/>
  <c r="F27"/>
  <c r="E28" i="22"/>
  <c r="E27"/>
  <c r="G62" l="1"/>
  <c r="G63"/>
  <c r="E62"/>
  <c r="F59"/>
  <c r="F56" s="1"/>
  <c r="G59"/>
  <c r="H59"/>
  <c r="H56" s="1"/>
  <c r="I59"/>
  <c r="I56" s="1"/>
  <c r="E59"/>
  <c r="E56" s="1"/>
  <c r="F49"/>
  <c r="G49"/>
  <c r="H49"/>
  <c r="I49"/>
  <c r="E49"/>
  <c r="F46"/>
  <c r="G46"/>
  <c r="H46"/>
  <c r="H45" s="1"/>
  <c r="I46"/>
  <c r="I45" s="1"/>
  <c r="E46"/>
  <c r="E45" s="1"/>
  <c r="F41"/>
  <c r="G41"/>
  <c r="H41"/>
  <c r="I41"/>
  <c r="E41"/>
  <c r="F63"/>
  <c r="H63"/>
  <c r="I63"/>
  <c r="E63"/>
  <c r="F62"/>
  <c r="H62"/>
  <c r="I62"/>
  <c r="H40"/>
  <c r="I40"/>
  <c r="F37"/>
  <c r="G37"/>
  <c r="H37"/>
  <c r="I37"/>
  <c r="E37"/>
  <c r="F40"/>
  <c r="G40"/>
  <c r="E40"/>
  <c r="F61"/>
  <c r="I61"/>
  <c r="E61"/>
  <c r="H51"/>
  <c r="H50" s="1"/>
  <c r="G48"/>
  <c r="H48"/>
  <c r="F44"/>
  <c r="F43" s="1"/>
  <c r="G44"/>
  <c r="G43" s="1"/>
  <c r="H44"/>
  <c r="H43" s="1"/>
  <c r="I44"/>
  <c r="I43" s="1"/>
  <c r="E44"/>
  <c r="E43" s="1"/>
  <c r="F39"/>
  <c r="I39"/>
  <c r="E39"/>
  <c r="F36"/>
  <c r="G36"/>
  <c r="H36"/>
  <c r="I36"/>
  <c r="E36"/>
  <c r="G39"/>
  <c r="H39"/>
  <c r="F48"/>
  <c r="I48"/>
  <c r="E48"/>
  <c r="F51"/>
  <c r="F50" s="1"/>
  <c r="G51"/>
  <c r="G50" s="1"/>
  <c r="I51"/>
  <c r="I50" s="1"/>
  <c r="E51"/>
  <c r="E50" s="1"/>
  <c r="G61"/>
  <c r="H61"/>
  <c r="D22" i="24"/>
  <c r="D21" s="1"/>
  <c r="E22"/>
  <c r="E21" s="1"/>
  <c r="F22"/>
  <c r="F21" s="1"/>
  <c r="G22"/>
  <c r="G21" s="1"/>
  <c r="D24"/>
  <c r="E24"/>
  <c r="F24"/>
  <c r="G24"/>
  <c r="D31"/>
  <c r="D30" s="1"/>
  <c r="E31"/>
  <c r="E30" s="1"/>
  <c r="F31"/>
  <c r="F30" s="1"/>
  <c r="G31"/>
  <c r="G30" s="1"/>
  <c r="D41"/>
  <c r="E41"/>
  <c r="F41"/>
  <c r="G41"/>
  <c r="D43"/>
  <c r="E43"/>
  <c r="F43"/>
  <c r="G43"/>
  <c r="D46"/>
  <c r="D45" s="1"/>
  <c r="E46"/>
  <c r="E45" s="1"/>
  <c r="F46"/>
  <c r="F45" s="1"/>
  <c r="G46"/>
  <c r="G45" s="1"/>
  <c r="D48"/>
  <c r="D47" s="1"/>
  <c r="E48"/>
  <c r="E47" s="1"/>
  <c r="F48"/>
  <c r="F47" s="1"/>
  <c r="G48"/>
  <c r="G47" s="1"/>
  <c r="D50"/>
  <c r="D49" s="1"/>
  <c r="E50"/>
  <c r="E49" s="1"/>
  <c r="F50"/>
  <c r="F49" s="1"/>
  <c r="G50"/>
  <c r="G49" s="1"/>
  <c r="D56"/>
  <c r="E56"/>
  <c r="F56"/>
  <c r="G56"/>
  <c r="D59"/>
  <c r="D58" s="1"/>
  <c r="E59"/>
  <c r="E58" s="1"/>
  <c r="F59"/>
  <c r="F58" s="1"/>
  <c r="G59"/>
  <c r="G58" s="1"/>
  <c r="D62"/>
  <c r="D61" s="1"/>
  <c r="E62"/>
  <c r="E61" s="1"/>
  <c r="F62"/>
  <c r="F61" s="1"/>
  <c r="G62"/>
  <c r="G61" s="1"/>
  <c r="D65"/>
  <c r="D64" s="1"/>
  <c r="E65"/>
  <c r="E64" s="1"/>
  <c r="F65"/>
  <c r="F64" s="1"/>
  <c r="G65"/>
  <c r="G64" s="1"/>
  <c r="D67"/>
  <c r="D66" s="1"/>
  <c r="E67"/>
  <c r="E66" s="1"/>
  <c r="F67"/>
  <c r="F66" s="1"/>
  <c r="G67"/>
  <c r="G66" s="1"/>
  <c r="D71"/>
  <c r="E71"/>
  <c r="F71"/>
  <c r="G71"/>
  <c r="C67"/>
  <c r="C66" s="1"/>
  <c r="C65"/>
  <c r="C64" s="1"/>
  <c r="C62"/>
  <c r="C61" s="1"/>
  <c r="C59"/>
  <c r="C58" s="1"/>
  <c r="C50"/>
  <c r="C49" s="1"/>
  <c r="C48"/>
  <c r="C47" s="1"/>
  <c r="C46"/>
  <c r="C45" s="1"/>
  <c r="C31"/>
  <c r="C30" s="1"/>
  <c r="C22"/>
  <c r="C21" s="1"/>
  <c r="D13"/>
  <c r="D12" s="1"/>
  <c r="D11" s="1"/>
  <c r="E13"/>
  <c r="E12" s="1"/>
  <c r="E11" s="1"/>
  <c r="F13"/>
  <c r="F12" s="1"/>
  <c r="F11" s="1"/>
  <c r="G13"/>
  <c r="G12" s="1"/>
  <c r="G11" s="1"/>
  <c r="C13"/>
  <c r="C12" s="1"/>
  <c r="C11" s="1"/>
  <c r="D17"/>
  <c r="D16" s="1"/>
  <c r="E17"/>
  <c r="E16" s="1"/>
  <c r="F17"/>
  <c r="F16" s="1"/>
  <c r="G17"/>
  <c r="G16" s="1"/>
  <c r="C17"/>
  <c r="C16" s="1"/>
  <c r="D19"/>
  <c r="D18" s="1"/>
  <c r="E19"/>
  <c r="E18" s="1"/>
  <c r="F19"/>
  <c r="F18" s="1"/>
  <c r="G19"/>
  <c r="G18" s="1"/>
  <c r="C19"/>
  <c r="C18" s="1"/>
  <c r="D28"/>
  <c r="E28"/>
  <c r="F28"/>
  <c r="G28"/>
  <c r="C28"/>
  <c r="D29"/>
  <c r="E29"/>
  <c r="F29"/>
  <c r="G29"/>
  <c r="C29"/>
  <c r="D34"/>
  <c r="D33" s="1"/>
  <c r="E34"/>
  <c r="E33" s="1"/>
  <c r="F34"/>
  <c r="F33" s="1"/>
  <c r="G34"/>
  <c r="G33" s="1"/>
  <c r="C34"/>
  <c r="C33" s="1"/>
  <c r="D37"/>
  <c r="D36" s="1"/>
  <c r="E37"/>
  <c r="E36" s="1"/>
  <c r="F37"/>
  <c r="F36" s="1"/>
  <c r="G37"/>
  <c r="G36" s="1"/>
  <c r="C37"/>
  <c r="C36" s="1"/>
  <c r="D39"/>
  <c r="D38" s="1"/>
  <c r="E39"/>
  <c r="E38" s="1"/>
  <c r="F39"/>
  <c r="F38" s="1"/>
  <c r="G39"/>
  <c r="G38" s="1"/>
  <c r="C39"/>
  <c r="C38" s="1"/>
  <c r="D53"/>
  <c r="D52" s="1"/>
  <c r="E53"/>
  <c r="E52" s="1"/>
  <c r="F53"/>
  <c r="F52" s="1"/>
  <c r="G53"/>
  <c r="G52" s="1"/>
  <c r="C53"/>
  <c r="C52" s="1"/>
  <c r="D55"/>
  <c r="D54" s="1"/>
  <c r="E55"/>
  <c r="E54" s="1"/>
  <c r="F55"/>
  <c r="F54" s="1"/>
  <c r="G55"/>
  <c r="G54" s="1"/>
  <c r="C55"/>
  <c r="C54" s="1"/>
  <c r="D70"/>
  <c r="D69" s="1"/>
  <c r="E70"/>
  <c r="E69" s="1"/>
  <c r="F70"/>
  <c r="F69" s="1"/>
  <c r="G70"/>
  <c r="G69" s="1"/>
  <c r="C70"/>
  <c r="C69" s="1"/>
  <c r="D74"/>
  <c r="D73" s="1"/>
  <c r="E74"/>
  <c r="E73" s="1"/>
  <c r="F74"/>
  <c r="F73" s="1"/>
  <c r="G74"/>
  <c r="G73" s="1"/>
  <c r="C74"/>
  <c r="C73" s="1"/>
  <c r="C71"/>
  <c r="C56"/>
  <c r="C43"/>
  <c r="C41"/>
  <c r="C24"/>
  <c r="F9" i="21"/>
  <c r="E10" i="22"/>
  <c r="H13" i="23"/>
  <c r="G12"/>
  <c r="G11" s="1"/>
  <c r="F12"/>
  <c r="F11" s="1"/>
  <c r="E12"/>
  <c r="E11" s="1"/>
  <c r="H9"/>
  <c r="H8" s="1"/>
  <c r="G9"/>
  <c r="G8" s="1"/>
  <c r="F9"/>
  <c r="F8" s="1"/>
  <c r="E10"/>
  <c r="E9" s="1"/>
  <c r="E8" s="1"/>
  <c r="I9"/>
  <c r="I8" s="1"/>
  <c r="G56" i="22"/>
  <c r="G45"/>
  <c r="F45"/>
  <c r="I26"/>
  <c r="J10" i="21" s="1"/>
  <c r="H26" i="22"/>
  <c r="I10" i="21" s="1"/>
  <c r="G26" i="22"/>
  <c r="H10" i="21" s="1"/>
  <c r="F26" i="22"/>
  <c r="G10" i="21" s="1"/>
  <c r="E26" i="22"/>
  <c r="F10" i="21" s="1"/>
  <c r="J65"/>
  <c r="I65"/>
  <c r="H65"/>
  <c r="G65"/>
  <c r="F65"/>
  <c r="J55"/>
  <c r="I55"/>
  <c r="H55"/>
  <c r="G55"/>
  <c r="F55"/>
  <c r="J52"/>
  <c r="I52"/>
  <c r="H52"/>
  <c r="G52"/>
  <c r="F52"/>
  <c r="J21"/>
  <c r="I21"/>
  <c r="H21"/>
  <c r="G21"/>
  <c r="F21"/>
  <c r="G167" i="18"/>
  <c r="G166" s="1"/>
  <c r="H167"/>
  <c r="I167"/>
  <c r="J167"/>
  <c r="F167"/>
  <c r="G154"/>
  <c r="G153" s="1"/>
  <c r="H154"/>
  <c r="I154"/>
  <c r="J154"/>
  <c r="F154"/>
  <c r="G150"/>
  <c r="G149" s="1"/>
  <c r="H150"/>
  <c r="I150"/>
  <c r="J150"/>
  <c r="F150"/>
  <c r="G141"/>
  <c r="G140" s="1"/>
  <c r="H141"/>
  <c r="H140" s="1"/>
  <c r="I141"/>
  <c r="I140" s="1"/>
  <c r="J141"/>
  <c r="J140" s="1"/>
  <c r="F141"/>
  <c r="F140" s="1"/>
  <c r="G72"/>
  <c r="G71" s="1"/>
  <c r="H72"/>
  <c r="H71" s="1"/>
  <c r="I72"/>
  <c r="I71" s="1"/>
  <c r="J72"/>
  <c r="J71" s="1"/>
  <c r="F72"/>
  <c r="F71" s="1"/>
  <c r="F36"/>
  <c r="F35" s="1"/>
  <c r="G36"/>
  <c r="G35" s="1"/>
  <c r="H36"/>
  <c r="H35" s="1"/>
  <c r="I36"/>
  <c r="I35" s="1"/>
  <c r="J36"/>
  <c r="J35" s="1"/>
  <c r="F128"/>
  <c r="G199"/>
  <c r="G198" s="1"/>
  <c r="G196"/>
  <c r="G195" s="1"/>
  <c r="G193"/>
  <c r="G192" s="1"/>
  <c r="G190"/>
  <c r="G189" s="1"/>
  <c r="G185"/>
  <c r="G183" s="1"/>
  <c r="G181"/>
  <c r="G180" s="1"/>
  <c r="G178"/>
  <c r="G177" s="1"/>
  <c r="G174"/>
  <c r="G173" s="1"/>
  <c r="G171"/>
  <c r="G170" s="1"/>
  <c r="G164"/>
  <c r="G163" s="1"/>
  <c r="G161"/>
  <c r="G160" s="1"/>
  <c r="G158"/>
  <c r="G157" s="1"/>
  <c r="G146"/>
  <c r="G145" s="1"/>
  <c r="G138"/>
  <c r="G137" s="1"/>
  <c r="G135"/>
  <c r="G134" s="1"/>
  <c r="G132"/>
  <c r="G131" s="1"/>
  <c r="G128"/>
  <c r="G125"/>
  <c r="G124" s="1"/>
  <c r="G122"/>
  <c r="G121" s="1"/>
  <c r="G118"/>
  <c r="G117" s="1"/>
  <c r="G115"/>
  <c r="G114" s="1"/>
  <c r="G112"/>
  <c r="G111" s="1"/>
  <c r="G109"/>
  <c r="G108" s="1"/>
  <c r="G106"/>
  <c r="G103"/>
  <c r="G102" s="1"/>
  <c r="G99"/>
  <c r="G97"/>
  <c r="G95"/>
  <c r="G94" s="1"/>
  <c r="G89"/>
  <c r="G88" s="1"/>
  <c r="G86"/>
  <c r="G85" s="1"/>
  <c r="G80"/>
  <c r="G79" s="1"/>
  <c r="G76"/>
  <c r="G75" s="1"/>
  <c r="G69"/>
  <c r="G68" s="1"/>
  <c r="G65"/>
  <c r="G64" s="1"/>
  <c r="G61"/>
  <c r="G60" s="1"/>
  <c r="G58"/>
  <c r="G57" s="1"/>
  <c r="G55"/>
  <c r="G54" s="1"/>
  <c r="G52"/>
  <c r="G51" s="1"/>
  <c r="G49"/>
  <c r="G48" s="1"/>
  <c r="G46"/>
  <c r="G45" s="1"/>
  <c r="G42"/>
  <c r="G41" s="1"/>
  <c r="G39"/>
  <c r="G38" s="1"/>
  <c r="G33"/>
  <c r="G32" s="1"/>
  <c r="G29"/>
  <c r="G27"/>
  <c r="G26" s="1"/>
  <c r="G24"/>
  <c r="G23" s="1"/>
  <c r="G21"/>
  <c r="G20" s="1"/>
  <c r="G16"/>
  <c r="G15" s="1"/>
  <c r="G11"/>
  <c r="G10" s="1"/>
  <c r="F10" i="22" l="1"/>
  <c r="G9" i="21" s="1"/>
  <c r="G8" s="1"/>
  <c r="H35" i="22"/>
  <c r="F35"/>
  <c r="I35"/>
  <c r="G58" i="21"/>
  <c r="G74" s="1"/>
  <c r="F5" i="6"/>
  <c r="E4"/>
  <c r="G47" i="22"/>
  <c r="B5" i="6"/>
  <c r="C5"/>
  <c r="F4"/>
  <c r="B3"/>
  <c r="B4"/>
  <c r="C4"/>
  <c r="E5"/>
  <c r="D3"/>
  <c r="D4"/>
  <c r="D5"/>
  <c r="E3"/>
  <c r="F3"/>
  <c r="C3"/>
  <c r="J58" i="21"/>
  <c r="J74" s="1"/>
  <c r="F58"/>
  <c r="F74" s="1"/>
  <c r="I47" i="22"/>
  <c r="F47"/>
  <c r="H47"/>
  <c r="E47"/>
  <c r="I38"/>
  <c r="G35"/>
  <c r="F38"/>
  <c r="F60"/>
  <c r="I60"/>
  <c r="I55" s="1"/>
  <c r="J13" i="21" s="1"/>
  <c r="G38" i="22"/>
  <c r="H38"/>
  <c r="H34" s="1"/>
  <c r="I12" i="21" s="1"/>
  <c r="G60" i="22"/>
  <c r="G55" s="1"/>
  <c r="H13" i="21" s="1"/>
  <c r="H60" i="22"/>
  <c r="H55" s="1"/>
  <c r="I13" i="21" s="1"/>
  <c r="E60" i="22"/>
  <c r="E55" s="1"/>
  <c r="F13" i="21" s="1"/>
  <c r="E38" i="22"/>
  <c r="E35"/>
  <c r="C27" i="24"/>
  <c r="C20" s="1"/>
  <c r="G27"/>
  <c r="G20" s="1"/>
  <c r="D27"/>
  <c r="D20" s="1"/>
  <c r="E35"/>
  <c r="E27"/>
  <c r="E20" s="1"/>
  <c r="F51"/>
  <c r="F35"/>
  <c r="F27"/>
  <c r="F20" s="1"/>
  <c r="E68"/>
  <c r="E60"/>
  <c r="E51"/>
  <c r="E40"/>
  <c r="E15"/>
  <c r="F68"/>
  <c r="F60"/>
  <c r="G68"/>
  <c r="G60"/>
  <c r="G51"/>
  <c r="G40"/>
  <c r="G35"/>
  <c r="G15"/>
  <c r="D68"/>
  <c r="D60"/>
  <c r="D51"/>
  <c r="D40"/>
  <c r="D35"/>
  <c r="D15"/>
  <c r="F40"/>
  <c r="F15"/>
  <c r="C68"/>
  <c r="C60"/>
  <c r="C51"/>
  <c r="C35"/>
  <c r="C40"/>
  <c r="C15"/>
  <c r="F55" i="22"/>
  <c r="G13" i="21" s="1"/>
  <c r="F8"/>
  <c r="H58"/>
  <c r="H74" s="1"/>
  <c r="I58"/>
  <c r="I74" s="1"/>
  <c r="G184" i="18"/>
  <c r="G63"/>
  <c r="G120"/>
  <c r="G44"/>
  <c r="G148"/>
  <c r="G9"/>
  <c r="G93"/>
  <c r="G101"/>
  <c r="G130"/>
  <c r="G188"/>
  <c r="G84"/>
  <c r="G176"/>
  <c r="G10" i="22" l="1"/>
  <c r="H9" i="21" s="1"/>
  <c r="H8" s="1"/>
  <c r="I34" i="22"/>
  <c r="J12" i="21" s="1"/>
  <c r="J11" s="1"/>
  <c r="H10" i="22"/>
  <c r="I9" i="21" s="1"/>
  <c r="I8" s="1"/>
  <c r="B8" i="6"/>
  <c r="C8"/>
  <c r="D8"/>
  <c r="F8"/>
  <c r="G34" i="22"/>
  <c r="H12" i="21" s="1"/>
  <c r="H11" s="1"/>
  <c r="E8" i="6"/>
  <c r="F34" i="22"/>
  <c r="G12" i="21" s="1"/>
  <c r="G11" s="1"/>
  <c r="G14" s="1"/>
  <c r="G30" s="1"/>
  <c r="I11"/>
  <c r="E34" i="22"/>
  <c r="F12" i="21" s="1"/>
  <c r="F11" s="1"/>
  <c r="F14" s="1"/>
  <c r="F30" s="1"/>
  <c r="G26" s="1"/>
  <c r="G75" i="24"/>
  <c r="F75"/>
  <c r="D75"/>
  <c r="E75"/>
  <c r="C75"/>
  <c r="H12" i="23"/>
  <c r="H11" s="1"/>
  <c r="I13"/>
  <c r="I12" s="1"/>
  <c r="I11" s="1"/>
  <c r="G8" i="18"/>
  <c r="G7" s="1"/>
  <c r="G201"/>
  <c r="I26" i="21" l="1"/>
  <c r="J26" s="1"/>
  <c r="H26"/>
  <c r="H14"/>
  <c r="H30" s="1"/>
  <c r="I10" i="22"/>
  <c r="J9" i="21" s="1"/>
  <c r="J8" s="1"/>
  <c r="J14" s="1"/>
  <c r="J30" s="1"/>
  <c r="I14"/>
  <c r="I30" s="1"/>
  <c r="H16" i="18"/>
  <c r="H15" s="1"/>
  <c r="J61"/>
  <c r="J60" s="1"/>
  <c r="I61"/>
  <c r="I60" s="1"/>
  <c r="H61"/>
  <c r="H60" s="1"/>
  <c r="F61"/>
  <c r="F60" s="1"/>
  <c r="J128"/>
  <c r="I128"/>
  <c r="H128"/>
  <c r="J42"/>
  <c r="J41" s="1"/>
  <c r="I42"/>
  <c r="I41" s="1"/>
  <c r="H42"/>
  <c r="H41" s="1"/>
  <c r="F42"/>
  <c r="F41" s="1"/>
  <c r="J185"/>
  <c r="I185"/>
  <c r="H115"/>
  <c r="H114" s="1"/>
  <c r="F185"/>
  <c r="H185"/>
  <c r="J103"/>
  <c r="J102" s="1"/>
  <c r="I103"/>
  <c r="I102" s="1"/>
  <c r="F103"/>
  <c r="F102" s="1"/>
  <c r="H103"/>
  <c r="H102" s="1"/>
  <c r="F199"/>
  <c r="F198" s="1"/>
  <c r="F196"/>
  <c r="F195" s="1"/>
  <c r="F193"/>
  <c r="F192" s="1"/>
  <c r="F190"/>
  <c r="F189" s="1"/>
  <c r="F181"/>
  <c r="F180" s="1"/>
  <c r="F178"/>
  <c r="F177" s="1"/>
  <c r="F174"/>
  <c r="F173" s="1"/>
  <c r="F171"/>
  <c r="F170" s="1"/>
  <c r="F166"/>
  <c r="F164"/>
  <c r="F163" s="1"/>
  <c r="F161"/>
  <c r="F160" s="1"/>
  <c r="F158"/>
  <c r="F157" s="1"/>
  <c r="F153"/>
  <c r="F149"/>
  <c r="F146"/>
  <c r="F145" s="1"/>
  <c r="F138"/>
  <c r="F137" s="1"/>
  <c r="F135"/>
  <c r="F134" s="1"/>
  <c r="F132"/>
  <c r="F131" s="1"/>
  <c r="F125"/>
  <c r="F124" s="1"/>
  <c r="F122"/>
  <c r="F121" s="1"/>
  <c r="F118"/>
  <c r="F117" s="1"/>
  <c r="F115"/>
  <c r="F114" s="1"/>
  <c r="F112"/>
  <c r="F111" s="1"/>
  <c r="F109"/>
  <c r="F108" s="1"/>
  <c r="F106"/>
  <c r="F99"/>
  <c r="F97"/>
  <c r="F95"/>
  <c r="F89"/>
  <c r="F88" s="1"/>
  <c r="F86"/>
  <c r="F85" s="1"/>
  <c r="F80"/>
  <c r="F79" s="1"/>
  <c r="F76"/>
  <c r="F75" s="1"/>
  <c r="F69"/>
  <c r="F68" s="1"/>
  <c r="F65"/>
  <c r="F64" s="1"/>
  <c r="F58"/>
  <c r="F57" s="1"/>
  <c r="F55"/>
  <c r="F54" s="1"/>
  <c r="F52"/>
  <c r="F51" s="1"/>
  <c r="F49"/>
  <c r="F48" s="1"/>
  <c r="F46"/>
  <c r="F45" s="1"/>
  <c r="F39"/>
  <c r="F38" s="1"/>
  <c r="F33"/>
  <c r="F32" s="1"/>
  <c r="F29"/>
  <c r="F27"/>
  <c r="F26" s="1"/>
  <c r="F24"/>
  <c r="F23" s="1"/>
  <c r="F21"/>
  <c r="F20" s="1"/>
  <c r="F16"/>
  <c r="F15" s="1"/>
  <c r="F11"/>
  <c r="F10" s="1"/>
  <c r="J199"/>
  <c r="J198" s="1"/>
  <c r="I199"/>
  <c r="I198" s="1"/>
  <c r="H199"/>
  <c r="H198" s="1"/>
  <c r="J196"/>
  <c r="J195" s="1"/>
  <c r="I196"/>
  <c r="I195" s="1"/>
  <c r="H196"/>
  <c r="H195" s="1"/>
  <c r="J193"/>
  <c r="J192" s="1"/>
  <c r="I193"/>
  <c r="I192" s="1"/>
  <c r="H193"/>
  <c r="H192" s="1"/>
  <c r="J190"/>
  <c r="J189" s="1"/>
  <c r="I190"/>
  <c r="I189" s="1"/>
  <c r="H190"/>
  <c r="H189" s="1"/>
  <c r="J181"/>
  <c r="J180" s="1"/>
  <c r="I181"/>
  <c r="I180" s="1"/>
  <c r="H181"/>
  <c r="H180" s="1"/>
  <c r="J178"/>
  <c r="J177" s="1"/>
  <c r="I178"/>
  <c r="I177" s="1"/>
  <c r="H178"/>
  <c r="H177" s="1"/>
  <c r="J174"/>
  <c r="J173" s="1"/>
  <c r="I174"/>
  <c r="I173" s="1"/>
  <c r="H174"/>
  <c r="H173" s="1"/>
  <c r="J171"/>
  <c r="J170" s="1"/>
  <c r="I171"/>
  <c r="I170" s="1"/>
  <c r="H171"/>
  <c r="H170" s="1"/>
  <c r="J166"/>
  <c r="I166"/>
  <c r="H166"/>
  <c r="J164"/>
  <c r="J163" s="1"/>
  <c r="I164"/>
  <c r="I163" s="1"/>
  <c r="H164"/>
  <c r="H163" s="1"/>
  <c r="J161"/>
  <c r="J160" s="1"/>
  <c r="I161"/>
  <c r="I160" s="1"/>
  <c r="H161"/>
  <c r="H160" s="1"/>
  <c r="J158"/>
  <c r="J157" s="1"/>
  <c r="I158"/>
  <c r="I157" s="1"/>
  <c r="H158"/>
  <c r="H157" s="1"/>
  <c r="J153"/>
  <c r="I153"/>
  <c r="H153"/>
  <c r="J149"/>
  <c r="I149"/>
  <c r="H149"/>
  <c r="J146"/>
  <c r="J145" s="1"/>
  <c r="I146"/>
  <c r="I145" s="1"/>
  <c r="H146"/>
  <c r="H145" s="1"/>
  <c r="J138"/>
  <c r="J137" s="1"/>
  <c r="I138"/>
  <c r="I137" s="1"/>
  <c r="H138"/>
  <c r="H137" s="1"/>
  <c r="J135"/>
  <c r="J134" s="1"/>
  <c r="I135"/>
  <c r="I134" s="1"/>
  <c r="J132"/>
  <c r="J131" s="1"/>
  <c r="I132"/>
  <c r="I131" s="1"/>
  <c r="H132"/>
  <c r="H131" s="1"/>
  <c r="J125"/>
  <c r="J124" s="1"/>
  <c r="I125"/>
  <c r="I124" s="1"/>
  <c r="H125"/>
  <c r="H124" s="1"/>
  <c r="J122"/>
  <c r="J121" s="1"/>
  <c r="I122"/>
  <c r="I121" s="1"/>
  <c r="H122"/>
  <c r="H121" s="1"/>
  <c r="J118"/>
  <c r="J117" s="1"/>
  <c r="I118"/>
  <c r="I117" s="1"/>
  <c r="H118"/>
  <c r="H117" s="1"/>
  <c r="J115"/>
  <c r="J114" s="1"/>
  <c r="I115"/>
  <c r="I114" s="1"/>
  <c r="J112"/>
  <c r="J111" s="1"/>
  <c r="I112"/>
  <c r="I111" s="1"/>
  <c r="H112"/>
  <c r="H111" s="1"/>
  <c r="J109"/>
  <c r="J108" s="1"/>
  <c r="I109"/>
  <c r="I108" s="1"/>
  <c r="H109"/>
  <c r="H108" s="1"/>
  <c r="J106"/>
  <c r="I106"/>
  <c r="H106"/>
  <c r="J99"/>
  <c r="I99"/>
  <c r="H99"/>
  <c r="J97"/>
  <c r="I97"/>
  <c r="H97"/>
  <c r="J95"/>
  <c r="J94" s="1"/>
  <c r="I95"/>
  <c r="I94" s="1"/>
  <c r="H95"/>
  <c r="H94" s="1"/>
  <c r="J89"/>
  <c r="J88" s="1"/>
  <c r="I89"/>
  <c r="I88" s="1"/>
  <c r="H89"/>
  <c r="H88" s="1"/>
  <c r="J86"/>
  <c r="J85" s="1"/>
  <c r="I86"/>
  <c r="I85" s="1"/>
  <c r="H86"/>
  <c r="H85" s="1"/>
  <c r="J80"/>
  <c r="J79" s="1"/>
  <c r="I80"/>
  <c r="I79" s="1"/>
  <c r="H80"/>
  <c r="H79" s="1"/>
  <c r="J76"/>
  <c r="J75" s="1"/>
  <c r="I76"/>
  <c r="I75" s="1"/>
  <c r="H76"/>
  <c r="H75" s="1"/>
  <c r="J69"/>
  <c r="J68" s="1"/>
  <c r="I69"/>
  <c r="I68" s="1"/>
  <c r="H69"/>
  <c r="H68" s="1"/>
  <c r="J65"/>
  <c r="J64" s="1"/>
  <c r="I65"/>
  <c r="I64" s="1"/>
  <c r="H65"/>
  <c r="H64" s="1"/>
  <c r="J58"/>
  <c r="J57" s="1"/>
  <c r="I58"/>
  <c r="I57" s="1"/>
  <c r="H58"/>
  <c r="H57" s="1"/>
  <c r="J55"/>
  <c r="J54" s="1"/>
  <c r="I55"/>
  <c r="I54" s="1"/>
  <c r="H55"/>
  <c r="H54" s="1"/>
  <c r="J52"/>
  <c r="J51" s="1"/>
  <c r="I52"/>
  <c r="I51" s="1"/>
  <c r="H52"/>
  <c r="H51" s="1"/>
  <c r="J49"/>
  <c r="J48" s="1"/>
  <c r="I49"/>
  <c r="I48" s="1"/>
  <c r="H49"/>
  <c r="H48" s="1"/>
  <c r="J46"/>
  <c r="J45" s="1"/>
  <c r="I46"/>
  <c r="I45" s="1"/>
  <c r="H46"/>
  <c r="H45" s="1"/>
  <c r="J39"/>
  <c r="J38" s="1"/>
  <c r="I39"/>
  <c r="I38" s="1"/>
  <c r="H39"/>
  <c r="H38" s="1"/>
  <c r="J33"/>
  <c r="J32" s="1"/>
  <c r="I33"/>
  <c r="I32" s="1"/>
  <c r="J29"/>
  <c r="I29"/>
  <c r="H29"/>
  <c r="J27"/>
  <c r="J26" s="1"/>
  <c r="I27"/>
  <c r="I26" s="1"/>
  <c r="H27"/>
  <c r="H26" s="1"/>
  <c r="J24"/>
  <c r="J23" s="1"/>
  <c r="I24"/>
  <c r="I23" s="1"/>
  <c r="H24"/>
  <c r="H23" s="1"/>
  <c r="J21"/>
  <c r="J20" s="1"/>
  <c r="I21"/>
  <c r="I20" s="1"/>
  <c r="H21"/>
  <c r="H20" s="1"/>
  <c r="J16"/>
  <c r="J15" s="1"/>
  <c r="I16"/>
  <c r="I15" s="1"/>
  <c r="H33"/>
  <c r="H32" s="1"/>
  <c r="I11"/>
  <c r="I10" s="1"/>
  <c r="F94" l="1"/>
  <c r="F93"/>
  <c r="I183"/>
  <c r="I184"/>
  <c r="F183"/>
  <c r="F184"/>
  <c r="J183"/>
  <c r="J184"/>
  <c r="H183"/>
  <c r="H184"/>
  <c r="F84"/>
  <c r="J84"/>
  <c r="H176"/>
  <c r="F148"/>
  <c r="F120"/>
  <c r="F63"/>
  <c r="I176"/>
  <c r="I188"/>
  <c r="H93"/>
  <c r="I101"/>
  <c r="I130"/>
  <c r="H120"/>
  <c r="J44"/>
  <c r="H84"/>
  <c r="J176"/>
  <c r="J63"/>
  <c r="I84"/>
  <c r="H44"/>
  <c r="I63"/>
  <c r="I93"/>
  <c r="H148"/>
  <c r="H101"/>
  <c r="F9"/>
  <c r="J130"/>
  <c r="F44"/>
  <c r="F188"/>
  <c r="H188"/>
  <c r="I44"/>
  <c r="J148"/>
  <c r="J93"/>
  <c r="F101"/>
  <c r="F176"/>
  <c r="I148"/>
  <c r="F130"/>
  <c r="H63"/>
  <c r="I120"/>
  <c r="J188"/>
  <c r="H135"/>
  <c r="H134" s="1"/>
  <c r="J101"/>
  <c r="J120"/>
  <c r="I9"/>
  <c r="H11"/>
  <c r="H9" l="1"/>
  <c r="H10"/>
  <c r="F8"/>
  <c r="F7" s="1"/>
  <c r="I8"/>
  <c r="I7" s="1"/>
  <c r="H130"/>
  <c r="F201"/>
  <c r="I201"/>
  <c r="J11"/>
  <c r="J10" s="1"/>
  <c r="H8" l="1"/>
  <c r="H7" s="1"/>
  <c r="H201"/>
  <c r="J9"/>
  <c r="J201" l="1"/>
  <c r="J8"/>
  <c r="J7" l="1"/>
</calcChain>
</file>

<file path=xl/sharedStrings.xml><?xml version="1.0" encoding="utf-8"?>
<sst xmlns="http://schemas.openxmlformats.org/spreadsheetml/2006/main" count="924" uniqueCount="287">
  <si>
    <t>E.K.</t>
  </si>
  <si>
    <t>001 Načelnik i Upravni odjel za opće poslove</t>
  </si>
  <si>
    <t>00101 Načelnik Upravni odjel za opće poslove</t>
  </si>
  <si>
    <t>0111</t>
  </si>
  <si>
    <t>Rashodi za zaposlene</t>
  </si>
  <si>
    <t>Materijalni rashodi</t>
  </si>
  <si>
    <t>Financijski rashodi</t>
  </si>
  <si>
    <t>Kamate za primljene kredite i zajmove</t>
  </si>
  <si>
    <t>Otplata glavnice primljenih kredita i zajmova od kreditnih i ostalih financijskih institucija izvan javnog sektora</t>
  </si>
  <si>
    <t>K200001 Nabava dugotrajne imovine za općinske prostorije</t>
  </si>
  <si>
    <t>Postrojenja i oprema</t>
  </si>
  <si>
    <t>Ras.naba.proiz.imovine</t>
  </si>
  <si>
    <t>11,42,53,64</t>
  </si>
  <si>
    <t>1001 Zaštita  i spašavanje (i DVD)</t>
  </si>
  <si>
    <t>0320</t>
  </si>
  <si>
    <t>A100005 DVD Zadvarje</t>
  </si>
  <si>
    <t>Ostali rashodi</t>
  </si>
  <si>
    <t>0360</t>
  </si>
  <si>
    <t>A100007 HGSS</t>
  </si>
  <si>
    <t>A100008 Crveni križ</t>
  </si>
  <si>
    <t>A100009 Naknade ostalim sudionicima Zaštite i spašavanja</t>
  </si>
  <si>
    <t>0490</t>
  </si>
  <si>
    <t>0451</t>
  </si>
  <si>
    <t>0640</t>
  </si>
  <si>
    <t>T300002 Redovno održavanje javne rasvjete</t>
  </si>
  <si>
    <t>0411</t>
  </si>
  <si>
    <t>0473</t>
  </si>
  <si>
    <t>K200003 Trafostanica - ZONA</t>
  </si>
  <si>
    <t>0455</t>
  </si>
  <si>
    <t>Nematerijalna proizvedena imovina</t>
  </si>
  <si>
    <t>0630</t>
  </si>
  <si>
    <t>0660</t>
  </si>
  <si>
    <t>0560</t>
  </si>
  <si>
    <t>0510</t>
  </si>
  <si>
    <t>0820</t>
  </si>
  <si>
    <t>0810</t>
  </si>
  <si>
    <t>0840</t>
  </si>
  <si>
    <t>0941</t>
  </si>
  <si>
    <t>Naknade građanima .</t>
  </si>
  <si>
    <t>0922</t>
  </si>
  <si>
    <t>0911</t>
  </si>
  <si>
    <t>1040</t>
  </si>
  <si>
    <t>1070</t>
  </si>
  <si>
    <t>1090</t>
  </si>
  <si>
    <t>SVEUKUPNO:</t>
  </si>
  <si>
    <t>T300003 Mrtvačnica i groblja - izgradnja i uređenje</t>
  </si>
  <si>
    <t>Postojenja i oprema</t>
  </si>
  <si>
    <t xml:space="preserve">K200002 Razvoj gospodarske zone </t>
  </si>
  <si>
    <t>A100003 Redovan rad stranaka</t>
  </si>
  <si>
    <t>A100004 Vanjski suradnici u red.poslovanju</t>
  </si>
  <si>
    <t>T100001 Otplata kredita Croatia banka</t>
  </si>
  <si>
    <t>A100010 Prometna infrastruktura - priprema, projektiranje, sanacija, rekonstrukcija i izgradnja</t>
  </si>
  <si>
    <t>A100011 Poljski putevi - priprema, projektiranje, sanacija, rekonstrukcija i izgradnja</t>
  </si>
  <si>
    <t>A100012 Javne, hortikulturne i druge površine - izgradnja, uređenje i održavanje</t>
  </si>
  <si>
    <t>A100014 Održavanje i uređenje javnog WC</t>
  </si>
  <si>
    <t>K200005  Vodoopskrba - priprema, projektiranje, rekonstrukcija i izgradnja</t>
  </si>
  <si>
    <t>K200006 Odvodnja - priprema, projektiranje, rekostrukcija i izgradnja</t>
  </si>
  <si>
    <t>A100017 Opskrba pitkom vodom</t>
  </si>
  <si>
    <t>T300004 Deratizacija i dezinsekcija</t>
  </si>
  <si>
    <t>T300006 Sanacija odlagališta, zbrinjavanje otpada</t>
  </si>
  <si>
    <t>T300007 Oprema za skupljanje otpada</t>
  </si>
  <si>
    <t>T300008 Naknada za deponije</t>
  </si>
  <si>
    <t>A100018 Potrebe u kulturi</t>
  </si>
  <si>
    <t>A100019 Kulturna baština Općine Zadvarje</t>
  </si>
  <si>
    <t>A100020 Potpore u športu (Športska i Lovačka društva)</t>
  </si>
  <si>
    <t xml:space="preserve">A100022 Potpora udrugama </t>
  </si>
  <si>
    <t>A100023 Vjerskim zajednicama</t>
  </si>
  <si>
    <t>A100026 Prijevoz učenika i studenata</t>
  </si>
  <si>
    <t>A100027 Dječiji vrtić</t>
  </si>
  <si>
    <t xml:space="preserve">A100028 Porodiljne naknade </t>
  </si>
  <si>
    <t>A100029: Pomoć obiteljima i kućanstvima</t>
  </si>
  <si>
    <t>A100030 Pomoć neprofitnim socijalnim organizacijama</t>
  </si>
  <si>
    <t>A100031 Troškovi prijevoza građanstvo</t>
  </si>
  <si>
    <t>1003 Stočni sajam i tržnica</t>
  </si>
  <si>
    <t>1004 Turističke aktivnosti</t>
  </si>
  <si>
    <t>1005 Program izgradnje komunalnih građevina</t>
  </si>
  <si>
    <t>1006  Prostorno uređenje i unapređenje stanovanja</t>
  </si>
  <si>
    <t>1007  Program zaštite okoliša i životne sredine</t>
  </si>
  <si>
    <t>1008 Potrebe u kulturi, rekreacija i šport</t>
  </si>
  <si>
    <t>1009 Obrazovanje (Osnovno,srednje,visoko)</t>
  </si>
  <si>
    <t>1010 Dječiji vrtić</t>
  </si>
  <si>
    <t>1011 Pomoć obiteljima i kućanstvima</t>
  </si>
  <si>
    <t>A100200 Zapošljavanja - programi i pomoći Opće države</t>
  </si>
  <si>
    <t>A100024 Organizacija "Zadvarski šušur" i smotra klapa</t>
  </si>
  <si>
    <t>A100002 Osobni automobil</t>
  </si>
  <si>
    <t>T170001 Trošak izbora</t>
  </si>
  <si>
    <t xml:space="preserve">T170002 Trošak izborne promidžba </t>
  </si>
  <si>
    <t>K200007 Prostorni planovi, strateški planovi  i ostala dokumentacija - izrada</t>
  </si>
  <si>
    <t>K800001 Uređenje i opremanje "Doma kulture"</t>
  </si>
  <si>
    <t>1002 Održavanje objekata i uređenje komunalne infrastrukture</t>
  </si>
  <si>
    <t>K800002 Biciklističke staze</t>
  </si>
  <si>
    <t>K800004 "Lungo mare" - projektiranje i izgradnja</t>
  </si>
  <si>
    <t>T300005 Higijeničarska služba, zaštita životinja i veterinarske usluge</t>
  </si>
  <si>
    <t>K200008 Održavanje spomenika - Tvrđava Duare</t>
  </si>
  <si>
    <t>A100025 Stipendije i jednokratne pomoći</t>
  </si>
  <si>
    <t>A100015 Uređenje turističke infrastrukture</t>
  </si>
  <si>
    <t>Opis</t>
  </si>
  <si>
    <t>A100006 Sezonski vatrogasaci</t>
  </si>
  <si>
    <t>A100013 Trgovi i tržnice - izgradnja, održavnje i projektiranje</t>
  </si>
  <si>
    <t xml:space="preserve">K200004 Prometna infrastruktura- priprema, projektiranje, sanacija, rekonstrukcija i izgradnja </t>
  </si>
  <si>
    <t>Projekcija 2024</t>
  </si>
  <si>
    <t>PLAN ZA 2022</t>
  </si>
  <si>
    <t>1000 Redovno funkcioniranje općine</t>
  </si>
  <si>
    <t>A100001 Redovno funkcioniranje Općine i izbori</t>
  </si>
  <si>
    <t>42</t>
  </si>
  <si>
    <t>53</t>
  </si>
  <si>
    <t>Izvor Funk.</t>
  </si>
  <si>
    <t>T220001 Sanacija zgrade općine</t>
  </si>
  <si>
    <t>Rashodi za nabavu proizvedene dug.imovine</t>
  </si>
  <si>
    <t>K210002 Kamera za nadzor brzine</t>
  </si>
  <si>
    <t>Pomoći dane u inozemstvo i unutar općeg proračuna</t>
  </si>
  <si>
    <t>Rashodi za nabavu neproizvedene dugotrajne imovine</t>
  </si>
  <si>
    <t>PLAN ZA 2023</t>
  </si>
  <si>
    <t>Projekcija 2025</t>
  </si>
  <si>
    <t>OSTVARENJA 2021</t>
  </si>
  <si>
    <t>II. POSEBNI DIO</t>
  </si>
  <si>
    <t>PRORAČUN OPĆINE ZADVARJE ZA 2023. I PROJEKCIJA ZA 2024. I 2025. GODINU</t>
  </si>
  <si>
    <t>K800003 Infrastruktura u poljoprivredi</t>
  </si>
  <si>
    <t>K220001 Dječja, sportska igrališta i odmarališta (uređenje, sanacija, izgradnja)</t>
  </si>
  <si>
    <t>Aktivnosti socijalne zaštite koje nisu drugdje svrstane</t>
  </si>
  <si>
    <t xml:space="preserve">Aktivnosti socijalne zaštite koje nisu drugdje svrstane
</t>
  </si>
  <si>
    <t>Socijalna pomoć stanovništvu koje nije obuhvaćeno redovnim socijalnim programima</t>
  </si>
  <si>
    <t>Obitelj i djeca</t>
  </si>
  <si>
    <t>Predškolsko obrazovanje</t>
  </si>
  <si>
    <t>Više srednjoškolsko obrazovanje</t>
  </si>
  <si>
    <t>Visoka naobrazba I i II stupanj</t>
  </si>
  <si>
    <t>Službe kulture</t>
  </si>
  <si>
    <t>Službe rekreacije i sporta</t>
  </si>
  <si>
    <t>Religijske i druge službe zajednice</t>
  </si>
  <si>
    <t>Gospodarenje otpadom</t>
  </si>
  <si>
    <t>Poslovi i usluge zaštite okoliša koji nisu drugdje svrstani</t>
  </si>
  <si>
    <t>Ekonomski poslovi koji nisu drugdje svrstani</t>
  </si>
  <si>
    <t>Rashodi vezani uz stanovanje i kom. pogodnosti koji nisu drugdje svrstani</t>
  </si>
  <si>
    <t>Opskrba vodom</t>
  </si>
  <si>
    <t>Promet cjevovodima i ostali promet</t>
  </si>
  <si>
    <t>Cestovni promet</t>
  </si>
  <si>
    <t xml:space="preserve">  
Turizam
Turizam</t>
  </si>
  <si>
    <t>Opći ekonomski i trgovački poslovi</t>
  </si>
  <si>
    <t>Ulična rasvjeta</t>
  </si>
  <si>
    <t>Rashodi za javni red i sigurnost koji nisu drugdje svrstani</t>
  </si>
  <si>
    <t>Usluge protupožarne zaštite</t>
  </si>
  <si>
    <t xml:space="preserve">Izvršna i zakonodavna tijela </t>
  </si>
  <si>
    <t>Izvori financiranja</t>
  </si>
  <si>
    <t>Naziv</t>
  </si>
  <si>
    <t>Ostvarenje 2021</t>
  </si>
  <si>
    <t>Plan 2022</t>
  </si>
  <si>
    <t>Proračun za 2023</t>
  </si>
  <si>
    <t>Projekcija za 2024</t>
  </si>
  <si>
    <t>Projekcija za 2025</t>
  </si>
  <si>
    <t>Izvor  1.1. Opći prihodi i primici</t>
  </si>
  <si>
    <t>Izvor  8.4. Primici od zaduženja</t>
  </si>
  <si>
    <t>UKUPNO:</t>
  </si>
  <si>
    <t>I. OPĆI DIO</t>
  </si>
  <si>
    <t>A) SAŽETAK RAČUNA PRIHODA I RASHODA</t>
  </si>
  <si>
    <t>EUR*</t>
  </si>
  <si>
    <t>Izvršenje 2021.**</t>
  </si>
  <si>
    <t>Plan 2022.**</t>
  </si>
  <si>
    <t>Proračun za 2023.</t>
  </si>
  <si>
    <t>Projekcija proračuna
za 2024.</t>
  </si>
  <si>
    <t>Projekcija proračuna
za 2025.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</si>
  <si>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</si>
  <si>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</si>
  <si>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</si>
  <si>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</si>
  <si>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</si>
  <si>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</si>
  <si>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</si>
  <si>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</si>
  <si>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Izvršenje 2021.</t>
  </si>
  <si>
    <t>Plan 2022.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</si>
  <si>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</si>
  <si>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</si>
  <si>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</si>
  <si>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</si>
  <si>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</si>
  <si>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</si>
  <si>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</si>
  <si>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r>
      <t xml:space="preserve">* Napomena: U Uputi o procesu prilagodbe poslovnih procesa subjekata opće države za poslovanje u euru iz lipnja 2022. dana je preporuka da u Općem dijelu proračuna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</si>
  <si>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</si>
  <si>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</si>
  <si>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KN</t>
  </si>
  <si>
    <t xml:space="preserve">A. RAČUN PRIHODA I RASHODA </t>
  </si>
  <si>
    <t>Razred</t>
  </si>
  <si>
    <t>Skupina</t>
  </si>
  <si>
    <t>Izvor</t>
  </si>
  <si>
    <t>Naziv prihoda</t>
  </si>
  <si>
    <t>Prihodi poslovanja</t>
  </si>
  <si>
    <t>Prihodi od poreza</t>
  </si>
  <si>
    <t>Opći prihodi i primici</t>
  </si>
  <si>
    <t>Pomoći iz inzemstva (darovnice) i od subjekata unutar opće države</t>
  </si>
  <si>
    <t>Pomoći</t>
  </si>
  <si>
    <t>Prihodi od imovine</t>
  </si>
  <si>
    <t>Prihodi od upravnih i administrativnih pristojbi, pristojbi po posebnim propisima i naknada</t>
  </si>
  <si>
    <t>Prihodi od prodaje proizvoda i robe te pruženih usluga i prihoda od donacija</t>
  </si>
  <si>
    <t>Prihodi od prodaje proizvedene dugotrajne imovine</t>
  </si>
  <si>
    <t>RASHODI POSLOVANJA</t>
  </si>
  <si>
    <t>Naziv rashoda</t>
  </si>
  <si>
    <t>Rashodi poslovanja</t>
  </si>
  <si>
    <t>Naknade građanima i kućanstvima na temelju osiguranja i druge naknade</t>
  </si>
  <si>
    <t>Rashodi za nabavu nefinancijske imovine</t>
  </si>
  <si>
    <t>Rashodi za nabavu proizvedene dugotrajne imovine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</si>
  <si>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</si>
  <si>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</si>
  <si>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</si>
  <si>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</si>
  <si>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</si>
  <si>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Kazne, upravne mjere i ostali prihodi</t>
  </si>
  <si>
    <t>Prihodi od prodaje neproizvedene imovine</t>
  </si>
  <si>
    <t>Izvor 6.4. Prihod od prodaje nefinancijske imovine</t>
  </si>
  <si>
    <t xml:space="preserve">Prihodi od prodaje  nefin. imovine </t>
  </si>
  <si>
    <t>Izvor  5.3. Prihod za posebne nemjene</t>
  </si>
  <si>
    <t>Prihodi za posebne namjene</t>
  </si>
  <si>
    <t>Izvor  4.2. Pomoći</t>
  </si>
  <si>
    <t>RASHODI PREMA FUNKCIJSKOJ KLASIFIKACIJI</t>
  </si>
  <si>
    <t xml:space="preserve">Šifra </t>
  </si>
  <si>
    <t>01</t>
  </si>
  <si>
    <t>Opće javne usluge</t>
  </si>
  <si>
    <t>011</t>
  </si>
  <si>
    <t xml:space="preserve">Izvršna i zakonodavna tijela, financijski i fiskalni poslovi, vanjski poslovi </t>
  </si>
  <si>
    <t>0112</t>
  </si>
  <si>
    <t xml:space="preserve">Financijski i fiskalni poslovi </t>
  </si>
  <si>
    <t>03</t>
  </si>
  <si>
    <t>Javni red i sigurnost</t>
  </si>
  <si>
    <t>032</t>
  </si>
  <si>
    <t>036</t>
  </si>
  <si>
    <t>Rashodi za javni red i sigurnost</t>
  </si>
  <si>
    <t>04</t>
  </si>
  <si>
    <t>Ekonomski poslovi</t>
  </si>
  <si>
    <t>041</t>
  </si>
  <si>
    <t>Opći ekonomski, trgovački i poslovi vezani uz rad</t>
  </si>
  <si>
    <t>0412</t>
  </si>
  <si>
    <t>Opći poslovi vezani uz rad</t>
  </si>
  <si>
    <t>042</t>
  </si>
  <si>
    <t>Poljoprivreda, šumarstvo, ribarstvo i lov</t>
  </si>
  <si>
    <t>0421</t>
  </si>
  <si>
    <t>Poljoprivreda</t>
  </si>
  <si>
    <t>0422</t>
  </si>
  <si>
    <t>Ribarstvo i lov</t>
  </si>
  <si>
    <t>045</t>
  </si>
  <si>
    <t>Promet</t>
  </si>
  <si>
    <t>047</t>
  </si>
  <si>
    <t>Ostale industrije</t>
  </si>
  <si>
    <t>Turizam</t>
  </si>
  <si>
    <t>0474</t>
  </si>
  <si>
    <t>Višenamjenski razvojni projekti</t>
  </si>
  <si>
    <t>049</t>
  </si>
  <si>
    <t>05</t>
  </si>
  <si>
    <t>Zaštita okoliša</t>
  </si>
  <si>
    <t>051</t>
  </si>
  <si>
    <t>056</t>
  </si>
  <si>
    <t>06</t>
  </si>
  <si>
    <t>Usluge unapređenja stanovanja i zajednice</t>
  </si>
  <si>
    <t>061</t>
  </si>
  <si>
    <t>Razvoj stanovanja</t>
  </si>
  <si>
    <t>0610</t>
  </si>
  <si>
    <t>062</t>
  </si>
  <si>
    <t>Razvoj zajednice</t>
  </si>
  <si>
    <t>0620</t>
  </si>
  <si>
    <t>063</t>
  </si>
  <si>
    <t>064</t>
  </si>
  <si>
    <t>066</t>
  </si>
  <si>
    <t>Rashodi vezani uz stanovanje i komunalne pogodnosti</t>
  </si>
  <si>
    <t>08</t>
  </si>
  <si>
    <t>Rekreacija, kultura i religija</t>
  </si>
  <si>
    <t>081</t>
  </si>
  <si>
    <t>082</t>
  </si>
  <si>
    <t>083</t>
  </si>
  <si>
    <t>Službe emitiranja i izdavanja</t>
  </si>
  <si>
    <t>084</t>
  </si>
  <si>
    <t>09</t>
  </si>
  <si>
    <t>Obrazovanje</t>
  </si>
  <si>
    <t>091</t>
  </si>
  <si>
    <t xml:space="preserve">Predškolsko i osnovno obrazovanje </t>
  </si>
  <si>
    <t>0912</t>
  </si>
  <si>
    <t>Osnovno obrazovanje</t>
  </si>
  <si>
    <t>092</t>
  </si>
  <si>
    <t xml:space="preserve">Srednjoškolsko obrazovanje </t>
  </si>
  <si>
    <t>094</t>
  </si>
  <si>
    <t>Visoka naobrazba</t>
  </si>
  <si>
    <t>Socijalna zaštita</t>
  </si>
  <si>
    <t>106</t>
  </si>
  <si>
    <t>Stanovanje</t>
  </si>
  <si>
    <t>1060</t>
  </si>
  <si>
    <t>Stanpvanje</t>
  </si>
  <si>
    <t>109</t>
  </si>
  <si>
    <t xml:space="preserve"> Prihod za posebne nemjene</t>
  </si>
  <si>
    <t>53 505 STAVKE</t>
  </si>
</sst>
</file>

<file path=xl/styles.xml><?xml version="1.0" encoding="utf-8"?>
<styleSheet xmlns="http://schemas.openxmlformats.org/spreadsheetml/2006/main">
  <numFmts count="2">
    <numFmt numFmtId="164" formatCode="#,##0.00\ &quot;kn&quot;"/>
    <numFmt numFmtId="167" formatCode="_-* #,##0.00\ [$€-1]_-;\-* #,##0.00\ [$€-1]_-;_-* &quot;-&quot;??\ [$€-1]_-;_-@_-"/>
  </numFmts>
  <fonts count="62"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indexed="62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sz val="7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</font>
    <font>
      <sz val="8"/>
      <color rgb="FFFFC000"/>
      <name val="Calibri"/>
      <family val="2"/>
    </font>
    <font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0"/>
      <color rgb="FFFF0000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41"/>
        <bgColor indexed="44"/>
      </patternFill>
    </fill>
    <fill>
      <patternFill patternType="solid">
        <fgColor indexed="27"/>
        <bgColor indexed="42"/>
      </patternFill>
    </fill>
    <fill>
      <patternFill patternType="solid">
        <fgColor indexed="54"/>
        <bgColor indexed="19"/>
      </patternFill>
    </fill>
    <fill>
      <patternFill patternType="solid">
        <fgColor indexed="44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15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10" fillId="0" borderId="0"/>
    <xf numFmtId="0" fontId="2" fillId="2" borderId="3" applyNumberFormat="0" applyProtection="0">
      <alignment horizontal="left" vertical="center" indent="1"/>
    </xf>
    <xf numFmtId="4" fontId="3" fillId="3" borderId="3" applyNumberFormat="0" applyProtection="0">
      <alignment horizontal="right" vertical="center"/>
    </xf>
    <xf numFmtId="0" fontId="35" fillId="0" borderId="0"/>
    <xf numFmtId="0" fontId="6" fillId="9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10" borderId="0" applyNumberFormat="0" applyBorder="0" applyAlignment="0" applyProtection="0"/>
    <xf numFmtId="0" fontId="1" fillId="0" borderId="0"/>
    <xf numFmtId="0" fontId="36" fillId="10" borderId="3" applyNumberFormat="0" applyProtection="0">
      <alignment vertical="center"/>
    </xf>
    <xf numFmtId="0" fontId="37" fillId="10" borderId="3" applyNumberFormat="0" applyProtection="0">
      <alignment vertical="center"/>
    </xf>
    <xf numFmtId="0" fontId="36" fillId="10" borderId="3" applyNumberFormat="0" applyProtection="0">
      <alignment horizontal="left" vertical="center" indent="1"/>
    </xf>
    <xf numFmtId="0" fontId="36" fillId="10" borderId="3" applyNumberFormat="0" applyProtection="0">
      <alignment horizontal="left" vertical="top" indent="1"/>
    </xf>
    <xf numFmtId="0" fontId="36" fillId="11" borderId="0" applyNumberFormat="0" applyProtection="0">
      <alignment horizontal="left" vertical="center" indent="1"/>
    </xf>
    <xf numFmtId="0" fontId="5" fillId="9" borderId="3" applyNumberFormat="0" applyProtection="0">
      <alignment horizontal="right" vertical="center"/>
    </xf>
    <xf numFmtId="0" fontId="5" fillId="12" borderId="3" applyNumberFormat="0" applyProtection="0">
      <alignment horizontal="right" vertical="center"/>
    </xf>
    <xf numFmtId="0" fontId="5" fillId="13" borderId="3" applyNumberFormat="0" applyProtection="0">
      <alignment horizontal="right" vertical="center"/>
    </xf>
    <xf numFmtId="0" fontId="5" fillId="14" borderId="3" applyNumberFormat="0" applyProtection="0">
      <alignment horizontal="right" vertical="center"/>
    </xf>
    <xf numFmtId="0" fontId="5" fillId="15" borderId="3" applyNumberFormat="0" applyProtection="0">
      <alignment horizontal="right" vertical="center"/>
    </xf>
    <xf numFmtId="0" fontId="5" fillId="16" borderId="3" applyNumberFormat="0" applyProtection="0">
      <alignment horizontal="right" vertical="center"/>
    </xf>
    <xf numFmtId="0" fontId="5" fillId="17" borderId="3" applyNumberFormat="0" applyProtection="0">
      <alignment horizontal="right" vertical="center"/>
    </xf>
    <xf numFmtId="0" fontId="5" fillId="18" borderId="3" applyNumberFormat="0" applyProtection="0">
      <alignment horizontal="right" vertical="center"/>
    </xf>
    <xf numFmtId="0" fontId="5" fillId="19" borderId="3" applyNumberFormat="0" applyProtection="0">
      <alignment horizontal="right" vertical="center"/>
    </xf>
    <xf numFmtId="0" fontId="36" fillId="20" borderId="4" applyNumberFormat="0" applyProtection="0">
      <alignment horizontal="left" vertical="center" indent="1"/>
    </xf>
    <xf numFmtId="0" fontId="5" fillId="21" borderId="0" applyNumberFormat="0" applyProtection="0">
      <alignment horizontal="left" vertical="center" indent="1"/>
    </xf>
    <xf numFmtId="0" fontId="31" fillId="22" borderId="0" applyNumberFormat="0" applyProtection="0">
      <alignment horizontal="left" vertical="center" indent="1"/>
    </xf>
    <xf numFmtId="0" fontId="36" fillId="11" borderId="3" applyNumberFormat="0" applyProtection="0">
      <alignment horizontal="center" vertical="top"/>
    </xf>
    <xf numFmtId="0" fontId="5" fillId="21" borderId="0" applyNumberFormat="0" applyProtection="0">
      <alignment horizontal="left" vertical="center" indent="1"/>
    </xf>
    <xf numFmtId="0" fontId="5" fillId="11" borderId="0" applyNumberFormat="0" applyProtection="0">
      <alignment horizontal="left" vertical="center" indent="1"/>
    </xf>
    <xf numFmtId="0" fontId="32" fillId="22" borderId="3" applyNumberFormat="0" applyProtection="0">
      <alignment horizontal="left" vertical="center" indent="1"/>
    </xf>
    <xf numFmtId="0" fontId="32" fillId="22" borderId="3" applyNumberFormat="0" applyProtection="0">
      <alignment horizontal="left" vertical="top" indent="1"/>
    </xf>
    <xf numFmtId="0" fontId="32" fillId="11" borderId="3" applyNumberFormat="0" applyProtection="0">
      <alignment horizontal="left" vertical="center" indent="1"/>
    </xf>
    <xf numFmtId="0" fontId="2" fillId="11" borderId="3" applyNumberFormat="0" applyProtection="0">
      <alignment horizontal="left" vertical="top" indent="1"/>
    </xf>
    <xf numFmtId="0" fontId="2" fillId="23" borderId="3" applyNumberFormat="0" applyProtection="0">
      <alignment horizontal="left" vertical="center" indent="1"/>
    </xf>
    <xf numFmtId="0" fontId="2" fillId="23" borderId="3" applyNumberFormat="0" applyProtection="0">
      <alignment horizontal="left" vertical="top" indent="1"/>
    </xf>
    <xf numFmtId="0" fontId="2" fillId="21" borderId="3" applyNumberFormat="0" applyProtection="0">
      <alignment horizontal="left" vertical="center" indent="1"/>
    </xf>
    <xf numFmtId="0" fontId="2" fillId="21" borderId="3" applyNumberFormat="0" applyProtection="0">
      <alignment horizontal="left" vertical="top" indent="1"/>
    </xf>
    <xf numFmtId="0" fontId="5" fillId="24" borderId="3" applyNumberFormat="0" applyProtection="0">
      <alignment vertical="center"/>
    </xf>
    <xf numFmtId="0" fontId="38" fillId="24" borderId="3" applyNumberFormat="0" applyProtection="0">
      <alignment vertical="center"/>
    </xf>
    <xf numFmtId="0" fontId="5" fillId="24" borderId="3" applyNumberFormat="0" applyProtection="0">
      <alignment horizontal="left" vertical="center" indent="1"/>
    </xf>
    <xf numFmtId="0" fontId="5" fillId="24" borderId="3" applyNumberFormat="0" applyProtection="0">
      <alignment horizontal="left" vertical="top" indent="1"/>
    </xf>
    <xf numFmtId="0" fontId="39" fillId="21" borderId="3" applyNumberFormat="0" applyProtection="0">
      <alignment horizontal="right" vertical="center"/>
    </xf>
    <xf numFmtId="0" fontId="38" fillId="21" borderId="3" applyNumberFormat="0" applyProtection="0">
      <alignment horizontal="right" vertical="center"/>
    </xf>
    <xf numFmtId="0" fontId="5" fillId="11" borderId="3" applyNumberFormat="0" applyProtection="0">
      <alignment horizontal="left" vertical="center" indent="1"/>
    </xf>
    <xf numFmtId="0" fontId="36" fillId="11" borderId="3" applyNumberFormat="0" applyProtection="0">
      <alignment horizontal="center" vertical="top" wrapText="1"/>
    </xf>
    <xf numFmtId="0" fontId="40" fillId="25" borderId="0" applyNumberFormat="0" applyProtection="0">
      <alignment horizontal="left" vertical="center" indent="1"/>
    </xf>
    <xf numFmtId="0" fontId="41" fillId="21" borderId="3" applyNumberFormat="0" applyProtection="0">
      <alignment horizontal="right" vertical="center"/>
    </xf>
  </cellStyleXfs>
  <cellXfs count="29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4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49" fontId="12" fillId="4" borderId="0" xfId="0" applyNumberFormat="1" applyFont="1" applyFill="1" applyAlignment="1">
      <alignment horizontal="left" vertical="center"/>
    </xf>
    <xf numFmtId="0" fontId="13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25" fillId="6" borderId="0" xfId="0" applyFont="1" applyFill="1" applyAlignment="1">
      <alignment horizontal="left" vertical="center"/>
    </xf>
    <xf numFmtId="0" fontId="26" fillId="6" borderId="0" xfId="0" applyFont="1" applyFill="1" applyAlignment="1">
      <alignment vertical="center"/>
    </xf>
    <xf numFmtId="0" fontId="27" fillId="6" borderId="0" xfId="0" applyFont="1" applyFill="1" applyAlignment="1">
      <alignment vertical="center"/>
    </xf>
    <xf numFmtId="0" fontId="28" fillId="6" borderId="0" xfId="0" applyFont="1" applyFill="1" applyAlignment="1">
      <alignment vertical="center"/>
    </xf>
    <xf numFmtId="0" fontId="29" fillId="6" borderId="0" xfId="0" applyFont="1" applyFill="1" applyAlignment="1">
      <alignment vertical="center"/>
    </xf>
    <xf numFmtId="0" fontId="16" fillId="7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4" fillId="7" borderId="0" xfId="0" applyFont="1" applyFill="1" applyAlignment="1" applyProtection="1">
      <alignment vertical="center"/>
      <protection locked="0"/>
    </xf>
    <xf numFmtId="0" fontId="17" fillId="7" borderId="0" xfId="0" applyFont="1" applyFill="1" applyAlignment="1" applyProtection="1">
      <alignment vertical="center"/>
      <protection locked="0"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27" fillId="5" borderId="0" xfId="0" applyFont="1" applyFill="1" applyAlignment="1">
      <alignment vertical="center"/>
    </xf>
    <xf numFmtId="0" fontId="28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horizontal="center" vertical="center"/>
    </xf>
    <xf numFmtId="0" fontId="32" fillId="0" borderId="0" xfId="0" applyFont="1" applyAlignment="1"/>
    <xf numFmtId="3" fontId="33" fillId="0" borderId="0" xfId="0" applyNumberFormat="1" applyFont="1" applyAlignment="1"/>
    <xf numFmtId="0" fontId="14" fillId="0" borderId="0" xfId="0" applyFont="1" applyAlignment="1"/>
    <xf numFmtId="0" fontId="12" fillId="0" borderId="0" xfId="0" applyFont="1" applyAlignment="1">
      <alignment horizontal="left"/>
    </xf>
    <xf numFmtId="0" fontId="16" fillId="0" borderId="0" xfId="0" applyFont="1" applyAlignment="1"/>
    <xf numFmtId="0" fontId="17" fillId="0" borderId="0" xfId="0" applyFont="1" applyAlignment="1"/>
    <xf numFmtId="164" fontId="14" fillId="0" borderId="0" xfId="0" applyNumberFormat="1" applyFont="1" applyAlignment="1"/>
    <xf numFmtId="0" fontId="14" fillId="0" borderId="0" xfId="0" applyFont="1" applyFill="1" applyAlignment="1"/>
    <xf numFmtId="0" fontId="24" fillId="0" borderId="0" xfId="0" applyFont="1" applyAlignment="1"/>
    <xf numFmtId="164" fontId="28" fillId="0" borderId="0" xfId="0" applyNumberFormat="1" applyFont="1" applyAlignment="1"/>
    <xf numFmtId="0" fontId="16" fillId="7" borderId="0" xfId="0" applyFont="1" applyFill="1" applyAlignment="1"/>
    <xf numFmtId="164" fontId="15" fillId="7" borderId="0" xfId="0" applyNumberFormat="1" applyFont="1" applyFill="1" applyAlignment="1"/>
    <xf numFmtId="0" fontId="18" fillId="0" borderId="0" xfId="0" applyFont="1" applyAlignment="1">
      <alignment horizontal="left"/>
    </xf>
    <xf numFmtId="0" fontId="20" fillId="0" borderId="0" xfId="0" applyFont="1" applyAlignment="1"/>
    <xf numFmtId="0" fontId="23" fillId="0" borderId="0" xfId="0" applyFont="1" applyFill="1" applyAlignment="1">
      <alignment wrapText="1"/>
    </xf>
    <xf numFmtId="164" fontId="34" fillId="0" borderId="0" xfId="3" applyNumberFormat="1" applyFont="1" applyAlignment="1"/>
    <xf numFmtId="164" fontId="15" fillId="0" borderId="0" xfId="0" applyNumberFormat="1" applyFont="1" applyFill="1" applyAlignment="1"/>
    <xf numFmtId="164" fontId="15" fillId="7" borderId="0" xfId="0" applyNumberFormat="1" applyFont="1" applyFill="1" applyAlignment="1" applyProtection="1">
      <protection locked="0"/>
    </xf>
    <xf numFmtId="0" fontId="15" fillId="0" borderId="0" xfId="1" applyFont="1" applyFill="1" applyBorder="1" applyAlignment="1">
      <alignment horizontal="center"/>
    </xf>
    <xf numFmtId="0" fontId="21" fillId="0" borderId="0" xfId="4" applyFont="1" applyFill="1" applyBorder="1" applyAlignment="1">
      <alignment wrapText="1"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/>
    <xf numFmtId="0" fontId="27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164" fontId="28" fillId="0" borderId="0" xfId="0" applyNumberFormat="1" applyFont="1" applyAlignment="1" applyProtection="1">
      <protection locked="0"/>
    </xf>
    <xf numFmtId="0" fontId="14" fillId="7" borderId="0" xfId="0" applyFont="1" applyFill="1" applyAlignment="1" applyProtection="1">
      <protection locked="0"/>
    </xf>
    <xf numFmtId="0" fontId="17" fillId="7" borderId="0" xfId="0" applyFont="1" applyFill="1" applyAlignment="1" applyProtection="1">
      <protection locked="0"/>
    </xf>
    <xf numFmtId="49" fontId="18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164" fontId="28" fillId="0" borderId="0" xfId="0" applyNumberFormat="1" applyFont="1" applyFill="1" applyAlignment="1"/>
    <xf numFmtId="49" fontId="18" fillId="0" borderId="0" xfId="0" applyNumberFormat="1" applyFont="1" applyFill="1" applyAlignment="1">
      <alignment horizontal="center"/>
    </xf>
    <xf numFmtId="164" fontId="15" fillId="7" borderId="0" xfId="0" applyNumberFormat="1" applyFont="1" applyFill="1" applyBorder="1" applyAlignment="1" applyProtection="1">
      <protection locked="0"/>
    </xf>
    <xf numFmtId="0" fontId="30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16" fillId="0" borderId="0" xfId="0" applyFont="1" applyFill="1" applyAlignment="1"/>
    <xf numFmtId="0" fontId="12" fillId="0" borderId="0" xfId="0" applyFont="1" applyFill="1" applyAlignment="1">
      <alignment horizontal="left"/>
    </xf>
    <xf numFmtId="0" fontId="27" fillId="0" borderId="0" xfId="0" applyFont="1" applyFill="1" applyAlignment="1"/>
    <xf numFmtId="0" fontId="28" fillId="0" borderId="0" xfId="0" applyFont="1" applyFill="1" applyAlignment="1"/>
    <xf numFmtId="0" fontId="29" fillId="0" borderId="0" xfId="0" applyFont="1" applyFill="1" applyAlignment="1"/>
    <xf numFmtId="3" fontId="33" fillId="0" borderId="0" xfId="0" applyNumberFormat="1" applyFont="1" applyAlignment="1">
      <alignment vertical="center"/>
    </xf>
    <xf numFmtId="0" fontId="3" fillId="3" borderId="3" xfId="5" applyNumberFormat="1" applyAlignment="1">
      <alignment horizontal="right" vertical="center"/>
    </xf>
    <xf numFmtId="0" fontId="44" fillId="0" borderId="5" xfId="11" applyFont="1" applyBorder="1" applyAlignment="1">
      <alignment horizontal="right"/>
    </xf>
    <xf numFmtId="0" fontId="43" fillId="0" borderId="5" xfId="11" applyFont="1" applyBorder="1" applyAlignment="1">
      <alignment horizontal="center"/>
    </xf>
    <xf numFmtId="0" fontId="43" fillId="0" borderId="5" xfId="11" applyFont="1" applyBorder="1"/>
    <xf numFmtId="0" fontId="43" fillId="0" borderId="5" xfId="11" applyFont="1" applyFill="1" applyBorder="1"/>
    <xf numFmtId="3" fontId="43" fillId="0" borderId="5" xfId="11" applyNumberFormat="1" applyFont="1" applyFill="1" applyBorder="1" applyAlignment="1">
      <alignment horizontal="right"/>
    </xf>
    <xf numFmtId="49" fontId="42" fillId="0" borderId="5" xfId="11" applyNumberFormat="1" applyFont="1" applyFill="1" applyBorder="1" applyAlignment="1">
      <alignment horizontal="right"/>
    </xf>
    <xf numFmtId="3" fontId="42" fillId="0" borderId="5" xfId="11" applyNumberFormat="1" applyFont="1" applyFill="1" applyBorder="1" applyAlignment="1">
      <alignment horizontal="right"/>
    </xf>
    <xf numFmtId="49" fontId="43" fillId="26" borderId="5" xfId="11" applyNumberFormat="1" applyFont="1" applyFill="1" applyBorder="1" applyAlignment="1">
      <alignment horizontal="right"/>
    </xf>
    <xf numFmtId="3" fontId="43" fillId="26" borderId="5" xfId="11" applyNumberFormat="1" applyFont="1" applyFill="1" applyBorder="1" applyAlignment="1">
      <alignment horizontal="right"/>
    </xf>
    <xf numFmtId="49" fontId="43" fillId="27" borderId="5" xfId="11" applyNumberFormat="1" applyFont="1" applyFill="1" applyBorder="1" applyAlignment="1">
      <alignment horizontal="right"/>
    </xf>
    <xf numFmtId="3" fontId="43" fillId="27" borderId="5" xfId="11" applyNumberFormat="1" applyFont="1" applyFill="1" applyBorder="1" applyAlignment="1">
      <alignment horizontal="right"/>
    </xf>
    <xf numFmtId="0" fontId="43" fillId="27" borderId="5" xfId="11" applyFont="1" applyFill="1" applyBorder="1" applyAlignment="1">
      <alignment vertical="center" wrapText="1"/>
    </xf>
    <xf numFmtId="49" fontId="43" fillId="27" borderId="5" xfId="11" applyNumberFormat="1" applyFont="1" applyFill="1" applyBorder="1" applyAlignment="1">
      <alignment horizontal="right" vertical="center"/>
    </xf>
    <xf numFmtId="3" fontId="43" fillId="27" borderId="5" xfId="11" applyNumberFormat="1" applyFont="1" applyFill="1" applyBorder="1" applyAlignment="1">
      <alignment horizontal="right" vertical="center"/>
    </xf>
    <xf numFmtId="49" fontId="42" fillId="0" borderId="5" xfId="11" applyNumberFormat="1" applyFont="1" applyFill="1" applyBorder="1" applyAlignment="1">
      <alignment horizontal="right" vertical="center"/>
    </xf>
    <xf numFmtId="0" fontId="42" fillId="0" borderId="5" xfId="11" applyFont="1" applyFill="1" applyBorder="1" applyAlignment="1">
      <alignment vertical="center" wrapText="1"/>
    </xf>
    <xf numFmtId="3" fontId="42" fillId="0" borderId="5" xfId="11" applyNumberFormat="1" applyFont="1" applyFill="1" applyBorder="1" applyAlignment="1">
      <alignment horizontal="right" vertical="center"/>
    </xf>
    <xf numFmtId="3" fontId="43" fillId="0" borderId="5" xfId="11" applyNumberFormat="1" applyFont="1" applyFill="1" applyBorder="1"/>
    <xf numFmtId="0" fontId="43" fillId="0" borderId="5" xfId="11" applyFont="1" applyBorder="1" applyAlignment="1">
      <alignment horizontal="center" wrapText="1"/>
    </xf>
    <xf numFmtId="0" fontId="42" fillId="0" borderId="5" xfId="11" applyFont="1" applyBorder="1" applyAlignment="1">
      <alignment wrapText="1"/>
    </xf>
    <xf numFmtId="0" fontId="43" fillId="26" borderId="5" xfId="11" applyFont="1" applyFill="1" applyBorder="1" applyAlignment="1">
      <alignment wrapText="1"/>
    </xf>
    <xf numFmtId="0" fontId="43" fillId="27" borderId="5" xfId="11" applyFont="1" applyFill="1" applyBorder="1" applyAlignment="1">
      <alignment wrapText="1"/>
    </xf>
    <xf numFmtId="0" fontId="42" fillId="0" borderId="5" xfId="11" applyFont="1" applyFill="1" applyBorder="1" applyAlignment="1">
      <alignment wrapText="1"/>
    </xf>
    <xf numFmtId="0" fontId="14" fillId="8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0" xfId="0" applyNumberFormat="1"/>
    <xf numFmtId="0" fontId="4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46" fillId="0" borderId="0" xfId="0" applyNumberFormat="1" applyFont="1" applyFill="1" applyBorder="1" applyAlignment="1" applyProtection="1">
      <alignment horizontal="left" wrapText="1"/>
    </xf>
    <xf numFmtId="0" fontId="47" fillId="0" borderId="0" xfId="0" applyNumberFormat="1" applyFont="1" applyFill="1" applyBorder="1" applyAlignment="1" applyProtection="1">
      <alignment wrapText="1"/>
    </xf>
    <xf numFmtId="0" fontId="46" fillId="0" borderId="10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36" fillId="0" borderId="7" xfId="0" quotePrefix="1" applyFont="1" applyBorder="1" applyAlignment="1">
      <alignment horizontal="left" wrapText="1"/>
    </xf>
    <xf numFmtId="0" fontId="36" fillId="0" borderId="8" xfId="0" quotePrefix="1" applyFont="1" applyBorder="1" applyAlignment="1">
      <alignment horizontal="left" wrapText="1"/>
    </xf>
    <xf numFmtId="0" fontId="36" fillId="0" borderId="8" xfId="0" quotePrefix="1" applyFont="1" applyBorder="1" applyAlignment="1">
      <alignment horizontal="center" wrapText="1"/>
    </xf>
    <xf numFmtId="0" fontId="36" fillId="0" borderId="8" xfId="0" quotePrefix="1" applyNumberFormat="1" applyFont="1" applyFill="1" applyBorder="1" applyAlignment="1" applyProtection="1">
      <alignment horizontal="left"/>
    </xf>
    <xf numFmtId="0" fontId="36" fillId="29" borderId="5" xfId="0" applyNumberFormat="1" applyFont="1" applyFill="1" applyBorder="1" applyAlignment="1" applyProtection="1">
      <alignment horizontal="center" vertical="center" wrapText="1"/>
    </xf>
    <xf numFmtId="3" fontId="5" fillId="30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32" fillId="30" borderId="7" xfId="0" applyFont="1" applyFill="1" applyBorder="1" applyAlignment="1">
      <alignment horizontal="left" vertical="center"/>
    </xf>
    <xf numFmtId="0" fontId="2" fillId="30" borderId="8" xfId="0" applyNumberFormat="1" applyFont="1" applyFill="1" applyBorder="1" applyAlignment="1" applyProtection="1">
      <alignment vertical="center"/>
    </xf>
    <xf numFmtId="3" fontId="5" fillId="0" borderId="5" xfId="0" applyNumberFormat="1" applyFont="1" applyBorder="1" applyAlignment="1">
      <alignment horizontal="right"/>
    </xf>
    <xf numFmtId="0" fontId="4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46" fillId="0" borderId="0" xfId="0" quotePrefix="1" applyNumberFormat="1" applyFont="1" applyFill="1" applyBorder="1" applyAlignment="1" applyProtection="1">
      <alignment horizontal="center" vertical="center" wrapText="1"/>
    </xf>
    <xf numFmtId="3" fontId="36" fillId="28" borderId="7" xfId="0" quotePrefix="1" applyNumberFormat="1" applyFont="1" applyFill="1" applyBorder="1" applyAlignment="1">
      <alignment horizontal="right"/>
    </xf>
    <xf numFmtId="3" fontId="36" fillId="28" borderId="5" xfId="0" applyNumberFormat="1" applyFont="1" applyFill="1" applyBorder="1" applyAlignment="1" applyProtection="1">
      <alignment horizontal="right" wrapText="1"/>
    </xf>
    <xf numFmtId="3" fontId="36" fillId="30" borderId="7" xfId="0" quotePrefix="1" applyNumberFormat="1" applyFont="1" applyFill="1" applyBorder="1" applyAlignment="1">
      <alignment horizontal="right"/>
    </xf>
    <xf numFmtId="3" fontId="36" fillId="30" borderId="5" xfId="0" applyNumberFormat="1" applyFont="1" applyFill="1" applyBorder="1" applyAlignment="1" applyProtection="1">
      <alignment horizontal="right" wrapText="1"/>
    </xf>
    <xf numFmtId="3" fontId="36" fillId="0" borderId="5" xfId="0" applyNumberFormat="1" applyFont="1" applyBorder="1" applyAlignment="1">
      <alignment horizontal="right"/>
    </xf>
    <xf numFmtId="0" fontId="49" fillId="0" borderId="0" xfId="0" quotePrefix="1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3" fontId="31" fillId="0" borderId="0" xfId="0" applyNumberFormat="1" applyFont="1" applyBorder="1" applyAlignment="1">
      <alignment horizontal="right"/>
    </xf>
    <xf numFmtId="0" fontId="36" fillId="28" borderId="5" xfId="0" applyNumberFormat="1" applyFont="1" applyFill="1" applyBorder="1" applyAlignment="1" applyProtection="1">
      <alignment horizontal="center" vertical="center" wrapText="1"/>
    </xf>
    <xf numFmtId="0" fontId="36" fillId="28" borderId="9" xfId="0" applyNumberFormat="1" applyFont="1" applyFill="1" applyBorder="1" applyAlignment="1" applyProtection="1">
      <alignment horizontal="center" vertical="center" wrapText="1"/>
    </xf>
    <xf numFmtId="0" fontId="32" fillId="29" borderId="5" xfId="0" applyNumberFormat="1" applyFont="1" applyFill="1" applyBorder="1" applyAlignment="1" applyProtection="1">
      <alignment horizontal="left" vertical="center" wrapText="1"/>
    </xf>
    <xf numFmtId="3" fontId="36" fillId="29" borderId="9" xfId="0" applyNumberFormat="1" applyFont="1" applyFill="1" applyBorder="1" applyAlignment="1">
      <alignment vertical="center"/>
    </xf>
    <xf numFmtId="0" fontId="32" fillId="30" borderId="5" xfId="0" applyNumberFormat="1" applyFont="1" applyFill="1" applyBorder="1" applyAlignment="1" applyProtection="1">
      <alignment horizontal="left" vertical="center" wrapText="1"/>
    </xf>
    <xf numFmtId="0" fontId="2" fillId="30" borderId="5" xfId="0" applyNumberFormat="1" applyFont="1" applyFill="1" applyBorder="1" applyAlignment="1" applyProtection="1">
      <alignment horizontal="left" vertical="center" wrapText="1"/>
    </xf>
    <xf numFmtId="3" fontId="5" fillId="30" borderId="9" xfId="0" applyNumberFormat="1" applyFont="1" applyFill="1" applyBorder="1" applyAlignment="1">
      <alignment vertical="center"/>
    </xf>
    <xf numFmtId="3" fontId="5" fillId="30" borderId="5" xfId="0" applyNumberFormat="1" applyFont="1" applyFill="1" applyBorder="1" applyAlignment="1">
      <alignment vertical="center"/>
    </xf>
    <xf numFmtId="0" fontId="2" fillId="29" borderId="5" xfId="0" quotePrefix="1" applyFont="1" applyFill="1" applyBorder="1" applyAlignment="1">
      <alignment horizontal="left" vertical="center"/>
    </xf>
    <xf numFmtId="0" fontId="54" fillId="29" borderId="5" xfId="0" quotePrefix="1" applyFont="1" applyFill="1" applyBorder="1" applyAlignment="1">
      <alignment horizontal="left" vertical="center"/>
    </xf>
    <xf numFmtId="3" fontId="5" fillId="29" borderId="9" xfId="0" applyNumberFormat="1" applyFont="1" applyFill="1" applyBorder="1" applyAlignment="1">
      <alignment vertical="center"/>
    </xf>
    <xf numFmtId="0" fontId="2" fillId="30" borderId="5" xfId="0" quotePrefix="1" applyFont="1" applyFill="1" applyBorder="1" applyAlignment="1">
      <alignment horizontal="left" vertical="center"/>
    </xf>
    <xf numFmtId="0" fontId="54" fillId="30" borderId="5" xfId="0" quotePrefix="1" applyFont="1" applyFill="1" applyBorder="1" applyAlignment="1">
      <alignment horizontal="left" vertical="center"/>
    </xf>
    <xf numFmtId="0" fontId="54" fillId="30" borderId="5" xfId="0" applyFont="1" applyFill="1" applyBorder="1" applyAlignment="1">
      <alignment horizontal="left" vertical="center" wrapText="1"/>
    </xf>
    <xf numFmtId="0" fontId="2" fillId="0" borderId="5" xfId="0" quotePrefix="1" applyFont="1" applyFill="1" applyBorder="1" applyAlignment="1">
      <alignment horizontal="left" vertical="center"/>
    </xf>
    <xf numFmtId="3" fontId="5" fillId="29" borderId="5" xfId="0" applyNumberFormat="1" applyFont="1" applyFill="1" applyBorder="1" applyAlignment="1">
      <alignment vertical="center"/>
    </xf>
    <xf numFmtId="0" fontId="54" fillId="29" borderId="5" xfId="0" applyFont="1" applyFill="1" applyBorder="1" applyAlignment="1">
      <alignment horizontal="left" vertical="center"/>
    </xf>
    <xf numFmtId="0" fontId="32" fillId="29" borderId="5" xfId="0" applyFont="1" applyFill="1" applyBorder="1" applyAlignment="1">
      <alignment horizontal="left" vertical="center"/>
    </xf>
    <xf numFmtId="0" fontId="32" fillId="29" borderId="5" xfId="0" applyNumberFormat="1" applyFont="1" applyFill="1" applyBorder="1" applyAlignment="1" applyProtection="1">
      <alignment horizontal="left" vertical="center"/>
    </xf>
    <xf numFmtId="0" fontId="32" fillId="29" borderId="5" xfId="0" applyNumberFormat="1" applyFont="1" applyFill="1" applyBorder="1" applyAlignment="1" applyProtection="1">
      <alignment vertical="center" wrapText="1"/>
    </xf>
    <xf numFmtId="0" fontId="2" fillId="30" borderId="5" xfId="0" applyNumberFormat="1" applyFont="1" applyFill="1" applyBorder="1" applyAlignment="1" applyProtection="1">
      <alignment vertical="center" wrapText="1"/>
    </xf>
    <xf numFmtId="3" fontId="5" fillId="30" borderId="5" xfId="0" applyNumberFormat="1" applyFont="1" applyFill="1" applyBorder="1" applyAlignment="1" applyProtection="1">
      <alignment vertical="center" wrapText="1"/>
    </xf>
    <xf numFmtId="0" fontId="2" fillId="29" borderId="5" xfId="0" applyNumberFormat="1" applyFont="1" applyFill="1" applyBorder="1" applyAlignment="1" applyProtection="1">
      <alignment horizontal="left" vertical="center" wrapText="1"/>
    </xf>
    <xf numFmtId="3" fontId="5" fillId="29" borderId="5" xfId="0" applyNumberFormat="1" applyFont="1" applyFill="1" applyBorder="1" applyAlignment="1" applyProtection="1">
      <alignment vertical="center" wrapText="1"/>
    </xf>
    <xf numFmtId="3" fontId="36" fillId="29" borderId="9" xfId="0" applyNumberFormat="1" applyFont="1" applyFill="1" applyBorder="1" applyAlignment="1">
      <alignment horizontal="right" vertical="center"/>
    </xf>
    <xf numFmtId="3" fontId="5" fillId="30" borderId="9" xfId="0" applyNumberFormat="1" applyFont="1" applyFill="1" applyBorder="1" applyAlignment="1">
      <alignment horizontal="left" vertical="center"/>
    </xf>
    <xf numFmtId="3" fontId="5" fillId="29" borderId="9" xfId="0" applyNumberFormat="1" applyFont="1" applyFill="1" applyBorder="1" applyAlignment="1">
      <alignment horizontal="right" vertical="center"/>
    </xf>
    <xf numFmtId="0" fontId="2" fillId="30" borderId="5" xfId="0" quotePrefix="1" applyFont="1" applyFill="1" applyBorder="1" applyAlignment="1">
      <alignment horizontal="left" vertical="center" wrapText="1"/>
    </xf>
    <xf numFmtId="3" fontId="2" fillId="30" borderId="5" xfId="0" quotePrefix="1" applyNumberFormat="1" applyFont="1" applyFill="1" applyBorder="1" applyAlignment="1">
      <alignment horizontal="left" vertical="center"/>
    </xf>
    <xf numFmtId="3" fontId="5" fillId="29" borderId="5" xfId="0" applyNumberFormat="1" applyFont="1" applyFill="1" applyBorder="1" applyAlignment="1">
      <alignment horizontal="right" vertical="center"/>
    </xf>
    <xf numFmtId="3" fontId="36" fillId="29" borderId="9" xfId="0" applyNumberFormat="1" applyFont="1" applyFill="1" applyBorder="1" applyAlignment="1">
      <alignment horizontal="left" vertical="center"/>
    </xf>
    <xf numFmtId="3" fontId="5" fillId="30" borderId="9" xfId="0" applyNumberFormat="1" applyFont="1" applyFill="1" applyBorder="1" applyAlignment="1">
      <alignment horizontal="right" vertical="center"/>
    </xf>
    <xf numFmtId="0" fontId="54" fillId="29" borderId="5" xfId="0" applyFont="1" applyFill="1" applyBorder="1" applyAlignment="1">
      <alignment horizontal="left" vertical="center" wrapText="1"/>
    </xf>
    <xf numFmtId="3" fontId="5" fillId="29" borderId="5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23" fillId="0" borderId="0" xfId="0" applyFont="1" applyFill="1" applyAlignment="1"/>
    <xf numFmtId="0" fontId="0" fillId="0" borderId="0" xfId="0" applyAlignment="1"/>
    <xf numFmtId="49" fontId="57" fillId="8" borderId="0" xfId="0" applyNumberFormat="1" applyFont="1" applyFill="1" applyAlignment="1"/>
    <xf numFmtId="0" fontId="55" fillId="8" borderId="0" xfId="0" applyFont="1" applyFill="1" applyAlignment="1">
      <alignment wrapText="1"/>
    </xf>
    <xf numFmtId="0" fontId="55" fillId="8" borderId="0" xfId="0" applyFont="1" applyFill="1" applyAlignment="1"/>
    <xf numFmtId="49" fontId="18" fillId="7" borderId="0" xfId="0" applyNumberFormat="1" applyFont="1" applyFill="1" applyAlignment="1"/>
    <xf numFmtId="0" fontId="14" fillId="7" borderId="0" xfId="0" applyFont="1" applyFill="1" applyAlignment="1">
      <alignment wrapText="1"/>
    </xf>
    <xf numFmtId="0" fontId="14" fillId="7" borderId="0" xfId="0" applyFont="1" applyFill="1" applyAlignment="1" applyProtection="1">
      <alignment wrapText="1"/>
      <protection locked="0"/>
    </xf>
    <xf numFmtId="0" fontId="15" fillId="7" borderId="0" xfId="0" applyFont="1" applyFill="1" applyAlignment="1" applyProtection="1">
      <alignment wrapText="1"/>
      <protection locked="0"/>
    </xf>
    <xf numFmtId="0" fontId="15" fillId="7" borderId="0" xfId="0" applyFont="1" applyFill="1" applyAlignment="1" applyProtection="1">
      <protection locked="0"/>
    </xf>
    <xf numFmtId="49" fontId="12" fillId="7" borderId="0" xfId="0" applyNumberFormat="1" applyFont="1" applyFill="1" applyAlignment="1"/>
    <xf numFmtId="0" fontId="15" fillId="7" borderId="0" xfId="0" applyFont="1" applyFill="1" applyBorder="1" applyAlignment="1" applyProtection="1">
      <alignment wrapText="1"/>
      <protection locked="0"/>
    </xf>
    <xf numFmtId="0" fontId="14" fillId="7" borderId="0" xfId="0" applyFont="1" applyFill="1" applyAlignment="1"/>
    <xf numFmtId="0" fontId="57" fillId="8" borderId="0" xfId="0" applyFont="1" applyFill="1" applyAlignment="1"/>
    <xf numFmtId="49" fontId="18" fillId="0" borderId="0" xfId="0" applyNumberFormat="1" applyFont="1" applyFill="1" applyAlignment="1"/>
    <xf numFmtId="0" fontId="27" fillId="0" borderId="0" xfId="0" applyFont="1" applyAlignment="1">
      <alignment wrapText="1"/>
    </xf>
    <xf numFmtId="0" fontId="25" fillId="0" borderId="0" xfId="0" applyFont="1" applyAlignment="1"/>
    <xf numFmtId="0" fontId="27" fillId="0" borderId="0" xfId="0" applyFont="1" applyAlignment="1" applyProtection="1">
      <alignment wrapText="1"/>
      <protection locked="0"/>
    </xf>
    <xf numFmtId="0" fontId="27" fillId="0" borderId="0" xfId="0" applyFont="1" applyFill="1" applyAlignment="1">
      <alignment wrapText="1"/>
    </xf>
    <xf numFmtId="0" fontId="58" fillId="8" borderId="0" xfId="0" applyFont="1" applyFill="1" applyAlignment="1"/>
    <xf numFmtId="0" fontId="59" fillId="8" borderId="0" xfId="0" applyFont="1" applyFill="1" applyAlignment="1">
      <alignment wrapText="1"/>
    </xf>
    <xf numFmtId="0" fontId="59" fillId="8" borderId="0" xfId="0" applyFont="1" applyFill="1" applyAlignment="1"/>
    <xf numFmtId="0" fontId="60" fillId="0" borderId="0" xfId="0" applyFont="1" applyAlignment="1"/>
    <xf numFmtId="164" fontId="61" fillId="0" borderId="0" xfId="0" applyNumberFormat="1" applyFont="1" applyFill="1" applyAlignment="1"/>
    <xf numFmtId="0" fontId="54" fillId="29" borderId="5" xfId="0" quotePrefix="1" applyFont="1" applyFill="1" applyBorder="1" applyAlignment="1">
      <alignment horizontal="left" vertical="center" wrapText="1"/>
    </xf>
    <xf numFmtId="0" fontId="30" fillId="31" borderId="0" xfId="0" applyFont="1" applyFill="1" applyAlignment="1">
      <alignment horizontal="left"/>
    </xf>
    <xf numFmtId="0" fontId="20" fillId="31" borderId="0" xfId="0" applyFont="1" applyFill="1" applyAlignment="1"/>
    <xf numFmtId="0" fontId="23" fillId="31" borderId="0" xfId="0" applyFont="1" applyFill="1" applyAlignment="1"/>
    <xf numFmtId="0" fontId="23" fillId="31" borderId="0" xfId="0" applyFont="1" applyFill="1" applyAlignment="1">
      <alignment wrapText="1"/>
    </xf>
    <xf numFmtId="4" fontId="0" fillId="0" borderId="0" xfId="0" applyNumberFormat="1" applyAlignment="1"/>
    <xf numFmtId="49" fontId="57" fillId="8" borderId="0" xfId="0" applyNumberFormat="1" applyFont="1" applyFill="1" applyAlignment="1">
      <alignment horizontal="center" vertical="center"/>
    </xf>
    <xf numFmtId="0" fontId="55" fillId="8" borderId="0" xfId="0" applyFont="1" applyFill="1" applyAlignment="1">
      <alignment horizontal="left" vertical="center" wrapText="1"/>
    </xf>
    <xf numFmtId="0" fontId="55" fillId="8" borderId="0" xfId="0" applyFont="1" applyFill="1" applyAlignment="1">
      <alignment horizontal="left" vertical="center"/>
    </xf>
    <xf numFmtId="0" fontId="57" fillId="8" borderId="0" xfId="0" applyFont="1" applyFill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49" fontId="18" fillId="7" borderId="0" xfId="0" applyNumberFormat="1" applyFont="1" applyFill="1" applyAlignment="1">
      <alignment horizontal="center" vertical="center"/>
    </xf>
    <xf numFmtId="0" fontId="15" fillId="7" borderId="0" xfId="0" applyFont="1" applyFill="1" applyAlignment="1" applyProtection="1">
      <alignment horizontal="left" vertical="center" wrapText="1"/>
      <protection locked="0"/>
    </xf>
    <xf numFmtId="49" fontId="12" fillId="7" borderId="0" xfId="0" applyNumberFormat="1" applyFont="1" applyFill="1" applyAlignment="1">
      <alignment horizontal="left" vertical="center"/>
    </xf>
    <xf numFmtId="0" fontId="14" fillId="7" borderId="0" xfId="0" applyFont="1" applyFill="1" applyAlignment="1" applyProtection="1">
      <alignment horizontal="left" vertical="center" wrapText="1"/>
      <protection locked="0"/>
    </xf>
    <xf numFmtId="49" fontId="12" fillId="7" borderId="0" xfId="0" applyNumberFormat="1" applyFont="1" applyFill="1" applyAlignment="1">
      <alignment horizontal="center" vertical="center"/>
    </xf>
    <xf numFmtId="0" fontId="27" fillId="0" borderId="0" xfId="0" applyFont="1" applyAlignment="1" applyProtection="1">
      <alignment horizontal="left" vertical="center" wrapText="1"/>
      <protection locked="0"/>
    </xf>
    <xf numFmtId="0" fontId="15" fillId="7" borderId="0" xfId="0" applyFont="1" applyFill="1" applyBorder="1" applyAlignment="1" applyProtection="1">
      <alignment horizontal="left" vertical="center" wrapText="1"/>
      <protection locked="0"/>
    </xf>
    <xf numFmtId="0" fontId="14" fillId="7" borderId="0" xfId="0" applyFont="1" applyFill="1" applyAlignment="1">
      <alignment horizontal="left" vertical="center"/>
    </xf>
    <xf numFmtId="0" fontId="14" fillId="7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14" fillId="7" borderId="0" xfId="0" applyFont="1" applyFill="1" applyAlignment="1" applyProtection="1">
      <alignment horizontal="left" vertical="center"/>
      <protection locked="0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15" fillId="7" borderId="0" xfId="0" applyFont="1" applyFill="1" applyAlignment="1" applyProtection="1">
      <alignment horizontal="left" vertical="center"/>
      <protection locked="0"/>
    </xf>
    <xf numFmtId="49" fontId="18" fillId="0" borderId="0" xfId="0" applyNumberFormat="1" applyFont="1" applyFill="1" applyAlignment="1">
      <alignment horizontal="center" vertical="center"/>
    </xf>
    <xf numFmtId="0" fontId="43" fillId="0" borderId="6" xfId="11" applyFont="1" applyBorder="1" applyAlignment="1">
      <alignment horizontal="center" vertical="center"/>
    </xf>
    <xf numFmtId="0" fontId="32" fillId="0" borderId="7" xfId="0" quotePrefix="1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vertical="center" wrapText="1"/>
    </xf>
    <xf numFmtId="0" fontId="51" fillId="0" borderId="0" xfId="0" applyNumberFormat="1" applyFont="1" applyFill="1" applyBorder="1" applyAlignment="1" applyProtection="1">
      <alignment wrapText="1"/>
    </xf>
    <xf numFmtId="0" fontId="53" fillId="0" borderId="0" xfId="0" applyNumberFormat="1" applyFont="1" applyFill="1" applyBorder="1" applyAlignment="1" applyProtection="1">
      <alignment wrapText="1"/>
    </xf>
    <xf numFmtId="0" fontId="32" fillId="0" borderId="7" xfId="0" applyNumberFormat="1" applyFont="1" applyFill="1" applyBorder="1" applyAlignment="1" applyProtection="1">
      <alignment horizontal="left" vertical="center" wrapText="1"/>
    </xf>
    <xf numFmtId="0" fontId="32" fillId="0" borderId="8" xfId="0" applyNumberFormat="1" applyFont="1" applyFill="1" applyBorder="1" applyAlignment="1" applyProtection="1">
      <alignment horizontal="left" vertical="center" wrapText="1"/>
    </xf>
    <xf numFmtId="0" fontId="32" fillId="0" borderId="9" xfId="0" applyNumberFormat="1" applyFont="1" applyFill="1" applyBorder="1" applyAlignment="1" applyProtection="1">
      <alignment horizontal="left" vertical="center" wrapText="1"/>
    </xf>
    <xf numFmtId="0" fontId="32" fillId="30" borderId="7" xfId="0" quotePrefix="1" applyNumberFormat="1" applyFont="1" applyFill="1" applyBorder="1" applyAlignment="1" applyProtection="1">
      <alignment horizontal="left" vertical="center" wrapText="1"/>
    </xf>
    <xf numFmtId="0" fontId="2" fillId="30" borderId="8" xfId="0" applyNumberFormat="1" applyFont="1" applyFill="1" applyBorder="1" applyAlignment="1" applyProtection="1">
      <alignment vertical="center" wrapText="1"/>
    </xf>
    <xf numFmtId="0" fontId="22" fillId="0" borderId="0" xfId="0" applyFont="1" applyAlignment="1">
      <alignment wrapText="1"/>
    </xf>
    <xf numFmtId="0" fontId="36" fillId="28" borderId="7" xfId="0" applyNumberFormat="1" applyFont="1" applyFill="1" applyBorder="1" applyAlignment="1" applyProtection="1">
      <alignment horizontal="left" vertical="center" wrapText="1"/>
    </xf>
    <xf numFmtId="0" fontId="36" fillId="28" borderId="8" xfId="0" applyNumberFormat="1" applyFont="1" applyFill="1" applyBorder="1" applyAlignment="1" applyProtection="1">
      <alignment horizontal="left" vertical="center" wrapText="1"/>
    </xf>
    <xf numFmtId="0" fontId="36" fillId="28" borderId="9" xfId="0" applyNumberFormat="1" applyFont="1" applyFill="1" applyBorder="1" applyAlignment="1" applyProtection="1">
      <alignment horizontal="left" vertical="center" wrapText="1"/>
    </xf>
    <xf numFmtId="0" fontId="36" fillId="30" borderId="7" xfId="0" applyNumberFormat="1" applyFont="1" applyFill="1" applyBorder="1" applyAlignment="1" applyProtection="1">
      <alignment horizontal="left" vertical="center" wrapText="1"/>
    </xf>
    <xf numFmtId="0" fontId="36" fillId="30" borderId="8" xfId="0" applyNumberFormat="1" applyFont="1" applyFill="1" applyBorder="1" applyAlignment="1" applyProtection="1">
      <alignment horizontal="left" vertical="center" wrapText="1"/>
    </xf>
    <xf numFmtId="0" fontId="36" fillId="30" borderId="9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vertical="center"/>
    </xf>
    <xf numFmtId="0" fontId="32" fillId="0" borderId="7" xfId="0" quotePrefix="1" applyFont="1" applyFill="1" applyBorder="1" applyAlignment="1">
      <alignment horizontal="left" vertical="center"/>
    </xf>
    <xf numFmtId="0" fontId="32" fillId="0" borderId="7" xfId="0" quotePrefix="1" applyFont="1" applyBorder="1" applyAlignment="1">
      <alignment horizontal="left" vertical="center"/>
    </xf>
    <xf numFmtId="0" fontId="45" fillId="0" borderId="0" xfId="0" applyNumberFormat="1" applyFont="1" applyFill="1" applyBorder="1" applyAlignment="1" applyProtection="1">
      <alignment vertical="center" wrapText="1"/>
    </xf>
    <xf numFmtId="0" fontId="32" fillId="30" borderId="7" xfId="0" applyNumberFormat="1" applyFont="1" applyFill="1" applyBorder="1" applyAlignment="1" applyProtection="1">
      <alignment horizontal="left" vertical="center" wrapText="1"/>
    </xf>
    <xf numFmtId="0" fontId="2" fillId="30" borderId="8" xfId="0" applyNumberFormat="1" applyFont="1" applyFill="1" applyBorder="1" applyAlignment="1" applyProtection="1">
      <alignment vertical="center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NumberFormat="1" applyFont="1" applyFill="1" applyBorder="1" applyAlignment="1" applyProtection="1">
      <alignment horizontal="center"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167" fontId="33" fillId="0" borderId="0" xfId="0" applyNumberFormat="1" applyFont="1" applyAlignment="1">
      <alignment vertical="center"/>
    </xf>
    <xf numFmtId="167" fontId="14" fillId="0" borderId="0" xfId="0" applyNumberFormat="1" applyFont="1" applyAlignment="1">
      <alignment vertical="center"/>
    </xf>
    <xf numFmtId="167" fontId="14" fillId="0" borderId="0" xfId="0" applyNumberFormat="1" applyFont="1" applyFill="1" applyAlignment="1">
      <alignment vertical="center"/>
    </xf>
    <xf numFmtId="167" fontId="14" fillId="8" borderId="0" xfId="0" applyNumberFormat="1" applyFont="1" applyFill="1" applyAlignment="1">
      <alignment horizontal="center" vertical="center"/>
    </xf>
    <xf numFmtId="167" fontId="14" fillId="4" borderId="0" xfId="0" applyNumberFormat="1" applyFont="1" applyFill="1" applyAlignment="1">
      <alignment vertical="center"/>
    </xf>
    <xf numFmtId="167" fontId="28" fillId="6" borderId="0" xfId="0" applyNumberFormat="1" applyFont="1" applyFill="1" applyAlignment="1">
      <alignment vertical="center"/>
    </xf>
    <xf numFmtId="167" fontId="28" fillId="0" borderId="0" xfId="0" applyNumberFormat="1" applyFont="1" applyAlignment="1">
      <alignment vertical="center"/>
    </xf>
    <xf numFmtId="167" fontId="56" fillId="8" borderId="0" xfId="3" applyNumberFormat="1" applyFont="1" applyFill="1" applyAlignment="1">
      <alignment vertical="center"/>
    </xf>
    <xf numFmtId="167" fontId="15" fillId="7" borderId="0" xfId="0" applyNumberFormat="1" applyFont="1" applyFill="1" applyAlignment="1">
      <alignment vertical="center"/>
    </xf>
    <xf numFmtId="167" fontId="4" fillId="0" borderId="0" xfId="0" applyNumberFormat="1" applyFont="1" applyAlignment="1">
      <alignment vertical="center"/>
    </xf>
    <xf numFmtId="167" fontId="15" fillId="7" borderId="0" xfId="0" applyNumberFormat="1" applyFont="1" applyFill="1" applyAlignment="1" applyProtection="1">
      <alignment vertical="center"/>
      <protection locked="0"/>
    </xf>
    <xf numFmtId="167" fontId="34" fillId="0" borderId="0" xfId="3" applyNumberFormat="1" applyFont="1" applyAlignment="1">
      <alignment vertical="center"/>
    </xf>
    <xf numFmtId="167" fontId="15" fillId="0" borderId="0" xfId="0" applyNumberFormat="1" applyFont="1" applyAlignment="1">
      <alignment vertical="center"/>
    </xf>
    <xf numFmtId="167" fontId="15" fillId="0" borderId="0" xfId="0" applyNumberFormat="1" applyFont="1" applyBorder="1" applyAlignment="1" applyProtection="1">
      <alignment vertical="center"/>
      <protection locked="0"/>
    </xf>
    <xf numFmtId="167" fontId="15" fillId="0" borderId="0" xfId="0" applyNumberFormat="1" applyFont="1" applyFill="1" applyAlignment="1">
      <alignment vertical="center"/>
    </xf>
    <xf numFmtId="167" fontId="28" fillId="0" borderId="0" xfId="0" applyNumberFormat="1" applyFont="1" applyAlignment="1" applyProtection="1">
      <alignment vertical="center"/>
      <protection locked="0"/>
    </xf>
    <xf numFmtId="167" fontId="28" fillId="0" borderId="0" xfId="0" applyNumberFormat="1" applyFont="1" applyFill="1" applyAlignment="1">
      <alignment vertical="center"/>
    </xf>
    <xf numFmtId="167" fontId="15" fillId="7" borderId="0" xfId="0" applyNumberFormat="1" applyFont="1" applyFill="1" applyBorder="1" applyAlignment="1" applyProtection="1">
      <alignment vertical="center"/>
      <protection locked="0"/>
    </xf>
    <xf numFmtId="167" fontId="28" fillId="5" borderId="0" xfId="0" applyNumberFormat="1" applyFont="1" applyFill="1" applyAlignment="1" applyProtection="1">
      <alignment vertical="center"/>
      <protection locked="0"/>
    </xf>
  </cellXfs>
  <cellStyles count="50">
    <cellStyle name="Bad 1" xfId="7"/>
    <cellStyle name="Heading 1 1" xfId="8"/>
    <cellStyle name="Heading 2 1" xfId="9"/>
    <cellStyle name="Neutral 1" xfId="10"/>
    <cellStyle name="Normal 2" xfId="1"/>
    <cellStyle name="Normal 3" xfId="2"/>
    <cellStyle name="Normal 4" xfId="3"/>
    <cellStyle name="Normal_REBALANS CERNA1" xfId="11"/>
    <cellStyle name="Obično" xfId="0" builtinId="0"/>
    <cellStyle name="Obično 2" xfId="6"/>
    <cellStyle name="SAPBEXaggData" xfId="12"/>
    <cellStyle name="SAPBEXaggDataEmph" xfId="13"/>
    <cellStyle name="SAPBEXaggItem" xfId="14"/>
    <cellStyle name="SAPBEXaggItemX" xfId="15"/>
    <cellStyle name="SAPBEXchaText" xfId="16"/>
    <cellStyle name="SAPBEXexcBad7" xfId="17"/>
    <cellStyle name="SAPBEXexcBad8" xfId="18"/>
    <cellStyle name="SAPBEXexcBad9" xfId="19"/>
    <cellStyle name="SAPBEXexcCritical4" xfId="20"/>
    <cellStyle name="SAPBEXexcCritical5" xfId="21"/>
    <cellStyle name="SAPBEXexcCritical6" xfId="22"/>
    <cellStyle name="SAPBEXexcGood1" xfId="23"/>
    <cellStyle name="SAPBEXexcGood2" xfId="24"/>
    <cellStyle name="SAPBEXexcGood3" xfId="25"/>
    <cellStyle name="SAPBEXfilterDrill" xfId="26"/>
    <cellStyle name="SAPBEXfilterItem" xfId="27"/>
    <cellStyle name="SAPBEXfilterText" xfId="28"/>
    <cellStyle name="SAPBEXformats" xfId="29"/>
    <cellStyle name="SAPBEXheaderItem" xfId="30"/>
    <cellStyle name="SAPBEXheaderText" xfId="31"/>
    <cellStyle name="SAPBEXHLevel0" xfId="32"/>
    <cellStyle name="SAPBEXHLevel0X" xfId="33"/>
    <cellStyle name="SAPBEXHLevel1" xfId="34"/>
    <cellStyle name="SAPBEXHLevel1X" xfId="35"/>
    <cellStyle name="SAPBEXHLevel2" xfId="4"/>
    <cellStyle name="SAPBEXHLevel2 2" xfId="36"/>
    <cellStyle name="SAPBEXHLevel2X" xfId="37"/>
    <cellStyle name="SAPBEXHLevel3" xfId="38"/>
    <cellStyle name="SAPBEXHLevel3X" xfId="39"/>
    <cellStyle name="SAPBEXresData" xfId="40"/>
    <cellStyle name="SAPBEXresDataEmph" xfId="41"/>
    <cellStyle name="SAPBEXresItem" xfId="42"/>
    <cellStyle name="SAPBEXresItemX" xfId="43"/>
    <cellStyle name="SAPBEXstdData" xfId="5"/>
    <cellStyle name="SAPBEXstdData 2" xfId="44"/>
    <cellStyle name="SAPBEXstdDataEmph" xfId="45"/>
    <cellStyle name="SAPBEXstdItem" xfId="46"/>
    <cellStyle name="SAPBEXstdItemX" xfId="47"/>
    <cellStyle name="SAPBEXtitle" xfId="48"/>
    <cellStyle name="SAPBEXundefined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stuser/Desktop/LOVRE&#262;%20PRORACUN%20VER.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 2023 V.3"/>
      <sheetName val="Funkcijska klasifikacija"/>
      <sheetName val="Izvori"/>
      <sheetName val="Sažetak"/>
      <sheetName val="Račun financiranja"/>
      <sheetName val="Opći dio"/>
      <sheetName val="podac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>
        <row r="184">
          <cell r="D184">
            <v>1767012.4800000002</v>
          </cell>
        </row>
        <row r="435">
          <cell r="D4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view="pageBreakPreview" zoomScale="110" zoomScaleSheetLayoutView="110" workbookViewId="0">
      <selection activeCell="Q8" sqref="Q7:Q8"/>
    </sheetView>
  </sheetViews>
  <sheetFormatPr defaultRowHeight="15.75"/>
  <cols>
    <col min="1" max="1" width="2.42578125" style="5" customWidth="1"/>
    <col min="2" max="2" width="2.140625" style="3" customWidth="1"/>
    <col min="3" max="3" width="1.42578125" style="7" customWidth="1"/>
    <col min="4" max="4" width="5.140625" style="4" customWidth="1"/>
    <col min="5" max="5" width="44.140625" style="8" customWidth="1"/>
    <col min="6" max="6" width="18" style="276" customWidth="1"/>
    <col min="7" max="8" width="18.28515625" style="276" customWidth="1"/>
    <col min="9" max="9" width="17" style="276" customWidth="1"/>
    <col min="10" max="10" width="16.5703125" style="276" customWidth="1"/>
    <col min="11" max="11" width="9.140625" style="1"/>
    <col min="12" max="16" width="9.28515625" style="273" bestFit="1" customWidth="1"/>
    <col min="17" max="16384" width="9.140625" style="1"/>
  </cols>
  <sheetData>
    <row r="1" spans="1:16" s="266" customFormat="1" ht="15.75" customHeight="1">
      <c r="A1" s="265" t="s">
        <v>116</v>
      </c>
      <c r="B1" s="265"/>
      <c r="C1" s="265"/>
      <c r="D1" s="265"/>
      <c r="E1" s="265"/>
      <c r="F1" s="265"/>
      <c r="G1" s="265"/>
      <c r="H1" s="265"/>
      <c r="I1" s="265"/>
      <c r="J1" s="265"/>
      <c r="L1" s="272"/>
      <c r="M1" s="272"/>
      <c r="N1" s="272"/>
      <c r="O1" s="272"/>
      <c r="P1" s="272"/>
    </row>
    <row r="2" spans="1:16" s="266" customFormat="1" ht="15">
      <c r="A2" s="267"/>
      <c r="B2" s="267"/>
      <c r="C2" s="267"/>
      <c r="D2" s="268"/>
      <c r="E2" s="94"/>
      <c r="F2" s="275"/>
      <c r="G2" s="275"/>
      <c r="H2" s="275"/>
      <c r="I2" s="276"/>
      <c r="J2" s="276"/>
      <c r="L2" s="272"/>
      <c r="M2" s="272"/>
      <c r="N2" s="272"/>
      <c r="O2" s="272"/>
      <c r="P2" s="272"/>
    </row>
    <row r="3" spans="1:16" s="266" customFormat="1" ht="15">
      <c r="A3" s="269" t="s">
        <v>115</v>
      </c>
      <c r="B3" s="269"/>
      <c r="C3" s="269"/>
      <c r="D3" s="269"/>
      <c r="E3" s="269"/>
      <c r="F3" s="269"/>
      <c r="G3" s="269"/>
      <c r="H3" s="269"/>
      <c r="I3" s="269"/>
      <c r="J3" s="269"/>
      <c r="L3" s="272"/>
      <c r="M3" s="272"/>
      <c r="N3" s="272"/>
      <c r="O3" s="272"/>
      <c r="P3" s="272"/>
    </row>
    <row r="4" spans="1:16" ht="9.75" customHeight="1">
      <c r="I4" s="277"/>
      <c r="J4" s="277"/>
    </row>
    <row r="5" spans="1:16">
      <c r="E5" s="14"/>
      <c r="I5" s="277"/>
      <c r="J5" s="277"/>
    </row>
    <row r="6" spans="1:16" ht="30.75" customHeight="1">
      <c r="A6" s="224" t="s">
        <v>106</v>
      </c>
      <c r="B6" s="224"/>
      <c r="C6" s="50"/>
      <c r="D6" s="119" t="s">
        <v>0</v>
      </c>
      <c r="E6" s="50" t="s">
        <v>96</v>
      </c>
      <c r="F6" s="278" t="s">
        <v>114</v>
      </c>
      <c r="G6" s="278" t="s">
        <v>101</v>
      </c>
      <c r="H6" s="278" t="s">
        <v>112</v>
      </c>
      <c r="I6" s="278" t="s">
        <v>100</v>
      </c>
      <c r="J6" s="278" t="s">
        <v>113</v>
      </c>
    </row>
    <row r="7" spans="1:16">
      <c r="A7" s="15" t="s">
        <v>1</v>
      </c>
      <c r="B7" s="16"/>
      <c r="C7" s="17"/>
      <c r="D7" s="18"/>
      <c r="E7" s="19"/>
      <c r="F7" s="279">
        <f>F8</f>
        <v>481587.43380449922</v>
      </c>
      <c r="G7" s="279">
        <f>G8</f>
        <v>639821.47587762948</v>
      </c>
      <c r="H7" s="279">
        <f>H8</f>
        <v>579611.28270621796</v>
      </c>
      <c r="I7" s="279">
        <f>I8</f>
        <v>429452.41762529028</v>
      </c>
      <c r="J7" s="279">
        <f>J8</f>
        <v>369642.18419281155</v>
      </c>
    </row>
    <row r="8" spans="1:16">
      <c r="A8" s="20" t="s">
        <v>2</v>
      </c>
      <c r="B8" s="21"/>
      <c r="C8" s="22"/>
      <c r="D8" s="23"/>
      <c r="E8" s="24"/>
      <c r="F8" s="280">
        <f>F9+F44+F63+F84+F93+F101+F120+F130+F148+F176+F183+F188</f>
        <v>481587.43380449922</v>
      </c>
      <c r="G8" s="280">
        <f>G9+G44+G63+G84+G93+G101+G120+G130+G148+G176+G183+G188</f>
        <v>639821.47587762948</v>
      </c>
      <c r="H8" s="280">
        <f>H9+H44+H63+H84+H93+H101+H120+H130+H148+H176+H183+H188</f>
        <v>579611.28270621796</v>
      </c>
      <c r="I8" s="280">
        <f>I9+I44+I63+I84+I93+I101+I120+I130+I148+I176+I183+I188</f>
        <v>429452.41762529028</v>
      </c>
      <c r="J8" s="280">
        <f>J9+J44+J63+J84+J93+J101+J120+J130+J148+J176+J183+J188</f>
        <v>369642.18419281155</v>
      </c>
    </row>
    <row r="9" spans="1:16" ht="31.5" customHeight="1">
      <c r="A9" s="239"/>
      <c r="B9" s="239"/>
      <c r="C9" s="236" t="s">
        <v>102</v>
      </c>
      <c r="D9" s="236"/>
      <c r="E9" s="236"/>
      <c r="F9" s="281">
        <f>F11+F16+F21+F24+F27+F29+F33+F36+F39+F42</f>
        <v>88049.103457429155</v>
      </c>
      <c r="G9" s="281">
        <f>G11+G16+G21+G24+G27+G29+G33+G36+G39+G42</f>
        <v>74986.383967084752</v>
      </c>
      <c r="H9" s="281">
        <f>H11+H16+H21+H24+H27+H29+H33+H36+H39+H42</f>
        <v>83128.437129205646</v>
      </c>
      <c r="I9" s="281">
        <f>I11+I16+I21+I24+I27+I29+I33+I36+I39+I42</f>
        <v>78035.601645464179</v>
      </c>
      <c r="J9" s="281">
        <f>J11+J16+J21+J24+J27+J29+J33+J36+J39+J42</f>
        <v>88833.902289566482</v>
      </c>
    </row>
    <row r="10" spans="1:16" ht="15">
      <c r="A10" s="219" t="s">
        <v>3</v>
      </c>
      <c r="B10" s="219"/>
      <c r="C10" s="220" t="s">
        <v>141</v>
      </c>
      <c r="D10" s="221"/>
      <c r="E10" s="221"/>
      <c r="F10" s="282">
        <f>F11</f>
        <v>57948.106709137959</v>
      </c>
      <c r="G10" s="282">
        <f t="shared" ref="G10" si="0">G11</f>
        <v>54835.743579534137</v>
      </c>
      <c r="H10" s="282">
        <f t="shared" ref="H10" si="1">H11</f>
        <v>62977.796741655038</v>
      </c>
      <c r="I10" s="282">
        <f t="shared" ref="I10" si="2">I11</f>
        <v>63170.647103026065</v>
      </c>
      <c r="J10" s="282">
        <f t="shared" ref="J10" si="3">J11</f>
        <v>64014.7371160314</v>
      </c>
    </row>
    <row r="11" spans="1:16" ht="15">
      <c r="A11" s="225" t="s">
        <v>3</v>
      </c>
      <c r="B11" s="225"/>
      <c r="C11" s="25"/>
      <c r="D11" s="233" t="s">
        <v>103</v>
      </c>
      <c r="E11" s="233"/>
      <c r="F11" s="283">
        <f>SUM(F12:F14)</f>
        <v>57948.106709137959</v>
      </c>
      <c r="G11" s="283">
        <f>SUM(G12:G14)</f>
        <v>54835.743579534137</v>
      </c>
      <c r="H11" s="283">
        <f>SUM(H12:H14)</f>
        <v>62977.796741655038</v>
      </c>
      <c r="I11" s="283">
        <f>SUM(I12:I14)</f>
        <v>63170.647103026065</v>
      </c>
      <c r="J11" s="283">
        <f>SUM(J12:J14)</f>
        <v>64014.7371160314</v>
      </c>
    </row>
    <row r="12" spans="1:16" s="2" customFormat="1" ht="15">
      <c r="A12" s="9">
        <v>11</v>
      </c>
      <c r="B12" s="10"/>
      <c r="C12" s="11"/>
      <c r="D12" s="120">
        <v>31</v>
      </c>
      <c r="E12" s="26" t="s">
        <v>4</v>
      </c>
      <c r="F12" s="284">
        <v>34762.811069082221</v>
      </c>
      <c r="G12" s="284">
        <v>35736.931448669449</v>
      </c>
      <c r="H12" s="284">
        <v>35915.616105912792</v>
      </c>
      <c r="I12" s="284">
        <v>36095.194186442357</v>
      </c>
      <c r="J12" s="284">
        <v>36275.670157374559</v>
      </c>
      <c r="L12" s="274"/>
      <c r="M12" s="274"/>
      <c r="N12" s="274"/>
      <c r="O12" s="274"/>
      <c r="P12" s="274"/>
    </row>
    <row r="13" spans="1:16" s="2" customFormat="1" ht="15">
      <c r="A13" s="9">
        <v>11</v>
      </c>
      <c r="B13" s="10"/>
      <c r="C13" s="11"/>
      <c r="D13" s="120">
        <v>32</v>
      </c>
      <c r="E13" s="26" t="s">
        <v>5</v>
      </c>
      <c r="F13" s="284">
        <v>21797.389342358481</v>
      </c>
      <c r="G13" s="284">
        <v>17240.692813059923</v>
      </c>
      <c r="H13" s="284">
        <v>25204.061317937485</v>
      </c>
      <c r="I13" s="284">
        <v>25217.333598778951</v>
      </c>
      <c r="J13" s="284">
        <v>25880.947640852079</v>
      </c>
      <c r="L13" s="274"/>
      <c r="M13" s="274"/>
      <c r="N13" s="274"/>
      <c r="O13" s="274"/>
      <c r="P13" s="274"/>
    </row>
    <row r="14" spans="1:16" s="2" customFormat="1" ht="15">
      <c r="A14" s="9">
        <v>11</v>
      </c>
      <c r="B14" s="10"/>
      <c r="C14" s="11"/>
      <c r="D14" s="120">
        <v>34</v>
      </c>
      <c r="E14" s="26" t="s">
        <v>6</v>
      </c>
      <c r="F14" s="284">
        <v>1387.9062976972593</v>
      </c>
      <c r="G14" s="284">
        <v>1858.1193178047647</v>
      </c>
      <c r="H14" s="284">
        <v>1858.1193178047647</v>
      </c>
      <c r="I14" s="284">
        <v>1858.1193178047647</v>
      </c>
      <c r="J14" s="284">
        <v>1858.1193178047647</v>
      </c>
      <c r="L14" s="274"/>
      <c r="M14" s="274"/>
      <c r="N14" s="274"/>
      <c r="O14" s="274"/>
      <c r="P14" s="274"/>
    </row>
    <row r="15" spans="1:16" ht="15">
      <c r="A15" s="219" t="s">
        <v>3</v>
      </c>
      <c r="B15" s="219"/>
      <c r="C15" s="220" t="s">
        <v>141</v>
      </c>
      <c r="D15" s="221"/>
      <c r="E15" s="221"/>
      <c r="F15" s="282">
        <f>F16</f>
        <v>4820.9383502554911</v>
      </c>
      <c r="G15" s="282">
        <f t="shared" ref="G15" si="4">G16</f>
        <v>3742.7831972924546</v>
      </c>
      <c r="H15" s="282">
        <f t="shared" ref="H15" si="5">H16</f>
        <v>3742.7831972924546</v>
      </c>
      <c r="I15" s="282">
        <f t="shared" ref="I15" si="6">I16</f>
        <v>3848.9614440241553</v>
      </c>
      <c r="J15" s="282">
        <f t="shared" ref="J15" si="7">J16</f>
        <v>3848.9614440241553</v>
      </c>
      <c r="L15" s="274"/>
      <c r="M15" s="274"/>
      <c r="N15" s="274"/>
      <c r="O15" s="274"/>
      <c r="P15" s="274"/>
    </row>
    <row r="16" spans="1:16" ht="15" customHeight="1">
      <c r="A16" s="225" t="s">
        <v>3</v>
      </c>
      <c r="B16" s="225"/>
      <c r="C16" s="25"/>
      <c r="D16" s="228" t="s">
        <v>84</v>
      </c>
      <c r="E16" s="228"/>
      <c r="F16" s="285">
        <f>SUM(F17:F19)</f>
        <v>4820.9383502554911</v>
      </c>
      <c r="G16" s="285">
        <f>SUM(G17:G19)</f>
        <v>3742.7831972924546</v>
      </c>
      <c r="H16" s="285">
        <f>SUM(H17:H19)</f>
        <v>3742.7831972924546</v>
      </c>
      <c r="I16" s="285">
        <f>SUM(I17:I19)</f>
        <v>3848.9614440241553</v>
      </c>
      <c r="J16" s="285">
        <f>SUM(J17:J19)</f>
        <v>3848.9614440241553</v>
      </c>
      <c r="L16" s="274"/>
      <c r="M16" s="274"/>
      <c r="N16" s="274"/>
      <c r="O16" s="274"/>
      <c r="P16" s="274"/>
    </row>
    <row r="17" spans="1:16" s="2" customFormat="1" ht="15">
      <c r="A17" s="9">
        <v>11</v>
      </c>
      <c r="B17" s="10"/>
      <c r="C17" s="11"/>
      <c r="D17" s="120">
        <v>32</v>
      </c>
      <c r="E17" s="26" t="s">
        <v>5</v>
      </c>
      <c r="F17" s="284">
        <v>4820.9383502554911</v>
      </c>
      <c r="G17" s="284">
        <v>3742.7831972924546</v>
      </c>
      <c r="H17" s="284">
        <v>3742.7831972924546</v>
      </c>
      <c r="I17" s="284">
        <v>3848.9614440241553</v>
      </c>
      <c r="J17" s="284">
        <v>3848.9614440241553</v>
      </c>
      <c r="L17" s="274"/>
      <c r="M17" s="274"/>
      <c r="N17" s="274"/>
      <c r="O17" s="274"/>
      <c r="P17" s="274"/>
    </row>
    <row r="18" spans="1:16" s="2" customFormat="1" hidden="1">
      <c r="A18" s="9"/>
      <c r="B18" s="10"/>
      <c r="C18" s="11"/>
      <c r="D18" s="6">
        <v>342</v>
      </c>
      <c r="E18" s="12" t="s">
        <v>7</v>
      </c>
      <c r="F18" s="286">
        <v>0</v>
      </c>
      <c r="G18" s="286">
        <v>0</v>
      </c>
      <c r="H18" s="286">
        <v>0</v>
      </c>
      <c r="I18" s="287"/>
      <c r="J18" s="287"/>
      <c r="L18" s="274"/>
      <c r="M18" s="274"/>
      <c r="N18" s="274"/>
      <c r="O18" s="274"/>
      <c r="P18" s="274"/>
    </row>
    <row r="19" spans="1:16" s="2" customFormat="1" ht="47.25" hidden="1">
      <c r="A19" s="9">
        <v>11</v>
      </c>
      <c r="B19" s="10"/>
      <c r="C19" s="11"/>
      <c r="D19" s="6">
        <v>544</v>
      </c>
      <c r="E19" s="12" t="s">
        <v>8</v>
      </c>
      <c r="F19" s="286">
        <v>0</v>
      </c>
      <c r="G19" s="286">
        <v>0</v>
      </c>
      <c r="H19" s="286">
        <v>0</v>
      </c>
      <c r="I19" s="287"/>
      <c r="J19" s="287"/>
      <c r="L19" s="274"/>
      <c r="M19" s="274"/>
      <c r="N19" s="274"/>
      <c r="O19" s="274"/>
      <c r="P19" s="274"/>
    </row>
    <row r="20" spans="1:16" ht="15">
      <c r="A20" s="219" t="s">
        <v>3</v>
      </c>
      <c r="B20" s="219"/>
      <c r="C20" s="220" t="s">
        <v>141</v>
      </c>
      <c r="D20" s="221"/>
      <c r="E20" s="221"/>
      <c r="F20" s="282">
        <f>F21</f>
        <v>2409.7484902780543</v>
      </c>
      <c r="G20" s="282">
        <f t="shared" ref="G20" si="8">G21</f>
        <v>1327.2280841462605</v>
      </c>
      <c r="H20" s="282">
        <f t="shared" ref="H20" si="9">H21</f>
        <v>1327.2280841462605</v>
      </c>
      <c r="I20" s="282">
        <f t="shared" ref="I20" si="10">I21</f>
        <v>1327.2280841462605</v>
      </c>
      <c r="J20" s="282">
        <f t="shared" ref="J20" si="11">J21</f>
        <v>1327.2280841462605</v>
      </c>
      <c r="L20" s="274"/>
      <c r="M20" s="274"/>
      <c r="N20" s="274"/>
      <c r="O20" s="274"/>
      <c r="P20" s="274"/>
    </row>
    <row r="21" spans="1:16" ht="15" customHeight="1">
      <c r="A21" s="225" t="s">
        <v>3</v>
      </c>
      <c r="B21" s="225"/>
      <c r="C21" s="25"/>
      <c r="D21" s="226" t="s">
        <v>9</v>
      </c>
      <c r="E21" s="226"/>
      <c r="F21" s="285">
        <f>SUM(F22)</f>
        <v>2409.7484902780543</v>
      </c>
      <c r="G21" s="285">
        <f>SUM(G22)</f>
        <v>1327.2280841462605</v>
      </c>
      <c r="H21" s="285">
        <f>SUM(H22)</f>
        <v>1327.2280841462605</v>
      </c>
      <c r="I21" s="285">
        <f>SUM(I22:I22)</f>
        <v>1327.2280841462605</v>
      </c>
      <c r="J21" s="285">
        <f>SUM(J22:J22)</f>
        <v>1327.2280841462605</v>
      </c>
      <c r="L21" s="274"/>
      <c r="M21" s="274"/>
      <c r="N21" s="274"/>
      <c r="O21" s="274"/>
      <c r="P21" s="274"/>
    </row>
    <row r="22" spans="1:16" s="2" customFormat="1" ht="15">
      <c r="A22" s="27">
        <v>11</v>
      </c>
      <c r="B22" s="28"/>
      <c r="C22" s="29"/>
      <c r="D22" s="120">
        <v>42</v>
      </c>
      <c r="E22" s="26" t="s">
        <v>11</v>
      </c>
      <c r="F22" s="284">
        <v>2409.7484902780543</v>
      </c>
      <c r="G22" s="284">
        <v>1327.2280841462605</v>
      </c>
      <c r="H22" s="284">
        <v>1327.2280841462605</v>
      </c>
      <c r="I22" s="284">
        <v>1327.2280841462605</v>
      </c>
      <c r="J22" s="284">
        <v>1327.2280841462605</v>
      </c>
      <c r="L22" s="274"/>
      <c r="M22" s="274"/>
      <c r="N22" s="274"/>
      <c r="O22" s="274"/>
      <c r="P22" s="274"/>
    </row>
    <row r="23" spans="1:16" ht="15">
      <c r="A23" s="219" t="s">
        <v>3</v>
      </c>
      <c r="B23" s="219"/>
      <c r="C23" s="220" t="s">
        <v>141</v>
      </c>
      <c r="D23" s="221"/>
      <c r="E23" s="221"/>
      <c r="F23" s="282">
        <f>F24</f>
        <v>0</v>
      </c>
      <c r="G23" s="282">
        <f t="shared" ref="G23" si="12">G24</f>
        <v>132.72280841462606</v>
      </c>
      <c r="H23" s="282">
        <f t="shared" ref="H23" si="13">H24</f>
        <v>132.72280841462606</v>
      </c>
      <c r="I23" s="282">
        <f t="shared" ref="I23" si="14">I24</f>
        <v>132.72280841462606</v>
      </c>
      <c r="J23" s="282">
        <f t="shared" ref="J23" si="15">J24</f>
        <v>132.72280841462606</v>
      </c>
      <c r="L23" s="274"/>
      <c r="M23" s="274"/>
      <c r="N23" s="274"/>
      <c r="O23" s="274"/>
      <c r="P23" s="274"/>
    </row>
    <row r="24" spans="1:16" ht="15">
      <c r="A24" s="225" t="s">
        <v>3</v>
      </c>
      <c r="B24" s="225"/>
      <c r="C24" s="25"/>
      <c r="D24" s="238" t="s">
        <v>48</v>
      </c>
      <c r="E24" s="238"/>
      <c r="F24" s="285">
        <f>SUM(F25)</f>
        <v>0</v>
      </c>
      <c r="G24" s="285">
        <f>SUM(G25)</f>
        <v>132.72280841462606</v>
      </c>
      <c r="H24" s="285">
        <f>SUM(H25)</f>
        <v>132.72280841462606</v>
      </c>
      <c r="I24" s="285">
        <f>SUM(I25:I25)</f>
        <v>132.72280841462606</v>
      </c>
      <c r="J24" s="285">
        <f>SUM(J25:J25)</f>
        <v>132.72280841462606</v>
      </c>
      <c r="L24" s="274"/>
      <c r="M24" s="274"/>
      <c r="N24" s="274"/>
      <c r="O24" s="274"/>
      <c r="P24" s="274"/>
    </row>
    <row r="25" spans="1:16" s="2" customFormat="1" ht="15">
      <c r="A25" s="27">
        <v>11</v>
      </c>
      <c r="B25" s="28"/>
      <c r="C25" s="29"/>
      <c r="D25" s="120">
        <v>38</v>
      </c>
      <c r="E25" s="26" t="s">
        <v>11</v>
      </c>
      <c r="F25" s="284">
        <v>0</v>
      </c>
      <c r="G25" s="284">
        <v>132.72280841462606</v>
      </c>
      <c r="H25" s="284">
        <v>132.72280841462606</v>
      </c>
      <c r="I25" s="284">
        <v>132.72280841462606</v>
      </c>
      <c r="J25" s="284">
        <v>132.72280841462606</v>
      </c>
      <c r="L25" s="274"/>
      <c r="M25" s="274"/>
      <c r="N25" s="274"/>
      <c r="O25" s="274"/>
      <c r="P25" s="274"/>
    </row>
    <row r="26" spans="1:16" ht="15">
      <c r="A26" s="219" t="s">
        <v>3</v>
      </c>
      <c r="B26" s="219"/>
      <c r="C26" s="220" t="s">
        <v>141</v>
      </c>
      <c r="D26" s="221"/>
      <c r="E26" s="221"/>
      <c r="F26" s="282">
        <f>F27</f>
        <v>331.80702103656512</v>
      </c>
      <c r="G26" s="282">
        <f t="shared" ref="G26" si="16">G27</f>
        <v>1327.2280841462605</v>
      </c>
      <c r="H26" s="282">
        <f t="shared" ref="H26" si="17">H27</f>
        <v>1327.2280841462605</v>
      </c>
      <c r="I26" s="282">
        <f t="shared" ref="I26" si="18">I27</f>
        <v>1592.6737009755125</v>
      </c>
      <c r="J26" s="282">
        <f t="shared" ref="J26" si="19">J27</f>
        <v>1592.6737009755125</v>
      </c>
      <c r="L26" s="274"/>
      <c r="M26" s="274"/>
      <c r="N26" s="274"/>
      <c r="O26" s="274"/>
      <c r="P26" s="274"/>
    </row>
    <row r="27" spans="1:16" ht="15" customHeight="1">
      <c r="A27" s="225" t="s">
        <v>3</v>
      </c>
      <c r="B27" s="225"/>
      <c r="C27" s="25"/>
      <c r="D27" s="226" t="s">
        <v>49</v>
      </c>
      <c r="E27" s="226"/>
      <c r="F27" s="285">
        <f>SUM(F28)</f>
        <v>331.80702103656512</v>
      </c>
      <c r="G27" s="285">
        <f>SUM(G28)</f>
        <v>1327.2280841462605</v>
      </c>
      <c r="H27" s="285">
        <f>SUM(H28)</f>
        <v>1327.2280841462605</v>
      </c>
      <c r="I27" s="285">
        <f>SUM(I28:I28)</f>
        <v>1592.6737009755125</v>
      </c>
      <c r="J27" s="285">
        <f>SUM(J28:J28)</f>
        <v>1592.6737009755125</v>
      </c>
      <c r="L27" s="274"/>
      <c r="M27" s="274"/>
      <c r="N27" s="274"/>
      <c r="O27" s="274"/>
      <c r="P27" s="274"/>
    </row>
    <row r="28" spans="1:16" s="2" customFormat="1" ht="15">
      <c r="A28" s="9">
        <v>11</v>
      </c>
      <c r="B28" s="10"/>
      <c r="C28" s="11"/>
      <c r="D28" s="120">
        <v>32</v>
      </c>
      <c r="E28" s="26" t="s">
        <v>5</v>
      </c>
      <c r="F28" s="284">
        <v>331.80702103656512</v>
      </c>
      <c r="G28" s="284">
        <v>1327.2280841462605</v>
      </c>
      <c r="H28" s="284">
        <v>1327.2280841462605</v>
      </c>
      <c r="I28" s="284">
        <v>1592.6737009755125</v>
      </c>
      <c r="J28" s="284">
        <v>1592.6737009755125</v>
      </c>
      <c r="L28" s="274"/>
      <c r="M28" s="274"/>
      <c r="N28" s="274"/>
      <c r="O28" s="274"/>
      <c r="P28" s="274"/>
    </row>
    <row r="29" spans="1:16" ht="28.5" hidden="1" customHeight="1">
      <c r="A29" s="225" t="s">
        <v>3</v>
      </c>
      <c r="B29" s="225"/>
      <c r="C29" s="25"/>
      <c r="D29" s="226" t="s">
        <v>50</v>
      </c>
      <c r="E29" s="226"/>
      <c r="F29" s="285">
        <f>SUM(F30:F31)</f>
        <v>0</v>
      </c>
      <c r="G29" s="285">
        <f>SUM(G30:G31)</f>
        <v>0</v>
      </c>
      <c r="H29" s="285">
        <f>SUM(H30:H31)</f>
        <v>0</v>
      </c>
      <c r="I29" s="285">
        <f>SUM(I30:I31)</f>
        <v>0</v>
      </c>
      <c r="J29" s="285">
        <f>SUM(J30:J31)</f>
        <v>0</v>
      </c>
      <c r="L29" s="274"/>
      <c r="M29" s="274"/>
      <c r="N29" s="274"/>
      <c r="O29" s="274"/>
      <c r="P29" s="274"/>
    </row>
    <row r="30" spans="1:16" s="2" customFormat="1" hidden="1">
      <c r="A30" s="9"/>
      <c r="B30" s="10"/>
      <c r="C30" s="11"/>
      <c r="D30" s="6">
        <v>342</v>
      </c>
      <c r="E30" s="12" t="s">
        <v>7</v>
      </c>
      <c r="F30" s="286">
        <v>0</v>
      </c>
      <c r="G30" s="286">
        <v>0</v>
      </c>
      <c r="H30" s="286">
        <v>0</v>
      </c>
      <c r="I30" s="287"/>
      <c r="J30" s="287"/>
      <c r="L30" s="274"/>
      <c r="M30" s="274"/>
      <c r="N30" s="274"/>
      <c r="O30" s="274"/>
      <c r="P30" s="274"/>
    </row>
    <row r="31" spans="1:16" s="2" customFormat="1" ht="47.25" hidden="1">
      <c r="A31" s="9">
        <v>11</v>
      </c>
      <c r="B31" s="10"/>
      <c r="C31" s="11"/>
      <c r="D31" s="6">
        <v>544</v>
      </c>
      <c r="E31" s="12" t="s">
        <v>8</v>
      </c>
      <c r="F31" s="288">
        <v>0</v>
      </c>
      <c r="G31" s="288">
        <v>0</v>
      </c>
      <c r="H31" s="288">
        <v>0</v>
      </c>
      <c r="I31" s="287"/>
      <c r="J31" s="287"/>
      <c r="L31" s="274"/>
      <c r="M31" s="274"/>
      <c r="N31" s="274"/>
      <c r="O31" s="274"/>
      <c r="P31" s="274"/>
    </row>
    <row r="32" spans="1:16" ht="15">
      <c r="A32" s="219" t="s">
        <v>3</v>
      </c>
      <c r="B32" s="219"/>
      <c r="C32" s="220" t="s">
        <v>141</v>
      </c>
      <c r="D32" s="221"/>
      <c r="E32" s="221"/>
      <c r="F32" s="282">
        <f>F33</f>
        <v>13776.619550069679</v>
      </c>
      <c r="G32" s="282">
        <f t="shared" ref="G32" si="20">G33</f>
        <v>4330.0816245271744</v>
      </c>
      <c r="H32" s="282">
        <f t="shared" ref="H32" si="21">H33</f>
        <v>4330.0816245271744</v>
      </c>
      <c r="I32" s="282">
        <f t="shared" ref="I32" si="22">I33</f>
        <v>7963.3685048775624</v>
      </c>
      <c r="J32" s="282">
        <f t="shared" ref="J32" si="23">J33</f>
        <v>7963.3685048775624</v>
      </c>
      <c r="L32" s="274"/>
      <c r="M32" s="274"/>
      <c r="N32" s="274"/>
      <c r="O32" s="274"/>
      <c r="P32" s="274"/>
    </row>
    <row r="33" spans="1:16" s="2" customFormat="1" ht="15" customHeight="1">
      <c r="A33" s="225" t="s">
        <v>3</v>
      </c>
      <c r="B33" s="225"/>
      <c r="C33" s="226" t="s">
        <v>82</v>
      </c>
      <c r="D33" s="226"/>
      <c r="E33" s="226"/>
      <c r="F33" s="285">
        <f>SUM(F34:F34)</f>
        <v>13776.619550069679</v>
      </c>
      <c r="G33" s="285">
        <f>SUM(G34:G34)</f>
        <v>4330.0816245271744</v>
      </c>
      <c r="H33" s="285">
        <f>SUM(H34:H34)</f>
        <v>4330.0816245271744</v>
      </c>
      <c r="I33" s="285">
        <f>SUM(I34:I34)</f>
        <v>7963.3685048775624</v>
      </c>
      <c r="J33" s="285">
        <f>SUM(J34:J34)</f>
        <v>7963.3685048775624</v>
      </c>
      <c r="L33" s="274"/>
      <c r="M33" s="274"/>
      <c r="N33" s="274"/>
      <c r="O33" s="274"/>
      <c r="P33" s="274"/>
    </row>
    <row r="34" spans="1:16" s="2" customFormat="1" ht="15">
      <c r="A34" s="27">
        <v>42</v>
      </c>
      <c r="B34" s="28"/>
      <c r="C34" s="29"/>
      <c r="D34" s="120">
        <v>31</v>
      </c>
      <c r="E34" s="26" t="s">
        <v>4</v>
      </c>
      <c r="F34" s="284">
        <v>13776.619550069679</v>
      </c>
      <c r="G34" s="284">
        <v>4330.0816245271744</v>
      </c>
      <c r="H34" s="284">
        <v>4330.0816245271744</v>
      </c>
      <c r="I34" s="284">
        <v>7963.3685048775624</v>
      </c>
      <c r="J34" s="284">
        <v>7963.3685048775624</v>
      </c>
      <c r="L34" s="274"/>
      <c r="M34" s="274"/>
      <c r="N34" s="274"/>
      <c r="O34" s="274"/>
      <c r="P34" s="274"/>
    </row>
    <row r="35" spans="1:16" ht="15">
      <c r="A35" s="219" t="s">
        <v>3</v>
      </c>
      <c r="B35" s="219"/>
      <c r="C35" s="220" t="s">
        <v>141</v>
      </c>
      <c r="D35" s="221"/>
      <c r="E35" s="221"/>
      <c r="F35" s="282">
        <f>F36</f>
        <v>7981.0047116596979</v>
      </c>
      <c r="G35" s="282">
        <f t="shared" ref="G35" si="24">G36</f>
        <v>0</v>
      </c>
      <c r="H35" s="282">
        <f t="shared" ref="H35" si="25">H36</f>
        <v>0</v>
      </c>
      <c r="I35" s="282">
        <f t="shared" ref="I35" si="26">I36</f>
        <v>0</v>
      </c>
      <c r="J35" s="282">
        <f t="shared" ref="J35" si="27">J36</f>
        <v>5972.5263786581718</v>
      </c>
      <c r="L35" s="274"/>
      <c r="M35" s="274"/>
      <c r="N35" s="274"/>
      <c r="O35" s="274"/>
      <c r="P35" s="274"/>
    </row>
    <row r="36" spans="1:16" ht="15" customHeight="1">
      <c r="A36" s="225" t="s">
        <v>3</v>
      </c>
      <c r="B36" s="225"/>
      <c r="C36" s="25"/>
      <c r="D36" s="226" t="s">
        <v>85</v>
      </c>
      <c r="E36" s="226"/>
      <c r="F36" s="285">
        <f>SUM(F37)</f>
        <v>7981.0047116596979</v>
      </c>
      <c r="G36" s="285">
        <f>SUM(G37)</f>
        <v>0</v>
      </c>
      <c r="H36" s="285">
        <f>SUM(H37)</f>
        <v>0</v>
      </c>
      <c r="I36" s="285">
        <f>SUM(I37:I37)</f>
        <v>0</v>
      </c>
      <c r="J36" s="285">
        <f>SUM(J37:J37)</f>
        <v>5972.5263786581718</v>
      </c>
      <c r="L36" s="274"/>
      <c r="M36" s="274"/>
      <c r="N36" s="274"/>
      <c r="O36" s="274"/>
      <c r="P36" s="274"/>
    </row>
    <row r="37" spans="1:16" s="2" customFormat="1" ht="15">
      <c r="A37" s="9">
        <v>11</v>
      </c>
      <c r="B37" s="10"/>
      <c r="C37" s="11"/>
      <c r="D37" s="120">
        <v>32</v>
      </c>
      <c r="E37" s="26" t="s">
        <v>5</v>
      </c>
      <c r="F37" s="284">
        <v>7981.0047116596979</v>
      </c>
      <c r="G37" s="284">
        <v>0</v>
      </c>
      <c r="H37" s="284">
        <v>0</v>
      </c>
      <c r="I37" s="284">
        <v>0</v>
      </c>
      <c r="J37" s="284">
        <v>5972.5263786581718</v>
      </c>
      <c r="L37" s="274"/>
      <c r="M37" s="274"/>
      <c r="N37" s="274"/>
      <c r="O37" s="274"/>
      <c r="P37" s="274"/>
    </row>
    <row r="38" spans="1:16" ht="15">
      <c r="A38" s="219" t="s">
        <v>3</v>
      </c>
      <c r="B38" s="219"/>
      <c r="C38" s="220" t="s">
        <v>141</v>
      </c>
      <c r="D38" s="221"/>
      <c r="E38" s="221"/>
      <c r="F38" s="282">
        <f>F39</f>
        <v>780.87862499170478</v>
      </c>
      <c r="G38" s="282">
        <f t="shared" ref="G38" si="28">G39</f>
        <v>0</v>
      </c>
      <c r="H38" s="282">
        <f t="shared" ref="H38" si="29">H39</f>
        <v>0</v>
      </c>
      <c r="I38" s="282">
        <f t="shared" ref="I38" si="30">I39</f>
        <v>0</v>
      </c>
      <c r="J38" s="282">
        <f t="shared" ref="J38" si="31">J39</f>
        <v>1327.2280841462605</v>
      </c>
      <c r="L38" s="274"/>
      <c r="M38" s="274"/>
      <c r="N38" s="274"/>
      <c r="O38" s="274"/>
      <c r="P38" s="274"/>
    </row>
    <row r="39" spans="1:16" ht="15" customHeight="1">
      <c r="A39" s="225" t="s">
        <v>3</v>
      </c>
      <c r="B39" s="225"/>
      <c r="C39" s="25"/>
      <c r="D39" s="226" t="s">
        <v>86</v>
      </c>
      <c r="E39" s="226"/>
      <c r="F39" s="285">
        <f>SUM(F40)</f>
        <v>780.87862499170478</v>
      </c>
      <c r="G39" s="285">
        <f>SUM(G40)</f>
        <v>0</v>
      </c>
      <c r="H39" s="285">
        <f>SUM(H40)</f>
        <v>0</v>
      </c>
      <c r="I39" s="285">
        <f>SUM(I40:I40)</f>
        <v>0</v>
      </c>
      <c r="J39" s="285">
        <f>SUM(J40:J40)</f>
        <v>1327.2280841462605</v>
      </c>
      <c r="L39" s="274"/>
      <c r="M39" s="274"/>
      <c r="N39" s="274"/>
      <c r="O39" s="274"/>
      <c r="P39" s="274"/>
    </row>
    <row r="40" spans="1:16" s="2" customFormat="1" ht="15">
      <c r="A40" s="9">
        <v>11</v>
      </c>
      <c r="B40" s="10"/>
      <c r="C40" s="11"/>
      <c r="D40" s="120">
        <v>32</v>
      </c>
      <c r="E40" s="26" t="s">
        <v>5</v>
      </c>
      <c r="F40" s="274">
        <v>780.87862499170478</v>
      </c>
      <c r="G40" s="274">
        <v>0</v>
      </c>
      <c r="H40" s="274">
        <v>0</v>
      </c>
      <c r="I40" s="274">
        <v>0</v>
      </c>
      <c r="J40" s="274">
        <v>1327.2280841462605</v>
      </c>
      <c r="L40" s="274"/>
      <c r="M40" s="274"/>
      <c r="N40" s="274"/>
      <c r="O40" s="274"/>
      <c r="P40" s="274"/>
    </row>
    <row r="41" spans="1:16" ht="15">
      <c r="A41" s="219" t="s">
        <v>3</v>
      </c>
      <c r="B41" s="219"/>
      <c r="C41" s="220" t="s">
        <v>141</v>
      </c>
      <c r="D41" s="221"/>
      <c r="E41" s="221"/>
      <c r="F41" s="282">
        <f>F42</f>
        <v>0</v>
      </c>
      <c r="G41" s="282">
        <f t="shared" ref="G41" si="32">G42</f>
        <v>9290.596589023824</v>
      </c>
      <c r="H41" s="282">
        <f t="shared" ref="H41" si="33">H42</f>
        <v>9290.596589023824</v>
      </c>
      <c r="I41" s="282">
        <f t="shared" ref="I41" si="34">I42</f>
        <v>0</v>
      </c>
      <c r="J41" s="282">
        <f t="shared" ref="J41" si="35">J42</f>
        <v>2654.4561682925209</v>
      </c>
      <c r="L41" s="274"/>
      <c r="M41" s="274"/>
      <c r="N41" s="274"/>
      <c r="O41" s="274"/>
      <c r="P41" s="274"/>
    </row>
    <row r="42" spans="1:16" s="2" customFormat="1" ht="15">
      <c r="A42" s="225" t="s">
        <v>3</v>
      </c>
      <c r="B42" s="225"/>
      <c r="C42" s="25"/>
      <c r="D42" s="226" t="s">
        <v>107</v>
      </c>
      <c r="E42" s="226"/>
      <c r="F42" s="285">
        <f>SUM(F43)</f>
        <v>0</v>
      </c>
      <c r="G42" s="285">
        <f>SUM(G43)</f>
        <v>9290.596589023824</v>
      </c>
      <c r="H42" s="285">
        <f>SUM(H43)</f>
        <v>9290.596589023824</v>
      </c>
      <c r="I42" s="285">
        <f>SUM(I43:I43)</f>
        <v>0</v>
      </c>
      <c r="J42" s="285">
        <f>SUM(J43:J43)</f>
        <v>2654.4561682925209</v>
      </c>
      <c r="L42" s="274"/>
      <c r="M42" s="274"/>
      <c r="N42" s="274"/>
      <c r="O42" s="274"/>
      <c r="P42" s="274"/>
    </row>
    <row r="43" spans="1:16" s="2" customFormat="1" ht="15">
      <c r="A43" s="9">
        <v>11</v>
      </c>
      <c r="B43" s="10"/>
      <c r="C43" s="11"/>
      <c r="D43" s="120">
        <v>32</v>
      </c>
      <c r="E43" s="26" t="s">
        <v>5</v>
      </c>
      <c r="F43" s="286">
        <v>0</v>
      </c>
      <c r="G43" s="274">
        <v>9290.596589023824</v>
      </c>
      <c r="H43" s="274">
        <v>9290.596589023824</v>
      </c>
      <c r="I43" s="274">
        <v>0</v>
      </c>
      <c r="J43" s="274">
        <v>2654.4561682925209</v>
      </c>
      <c r="L43" s="274"/>
      <c r="M43" s="274"/>
      <c r="N43" s="274"/>
      <c r="O43" s="274"/>
      <c r="P43" s="274"/>
    </row>
    <row r="44" spans="1:16">
      <c r="A44" s="237"/>
      <c r="B44" s="237"/>
      <c r="C44" s="31" t="s">
        <v>13</v>
      </c>
      <c r="D44" s="32"/>
      <c r="E44" s="33"/>
      <c r="F44" s="290">
        <f>F46+F49+F52+F55+F58+F61</f>
        <v>11281.438715243214</v>
      </c>
      <c r="G44" s="290">
        <f>G46+G49+G52+G55+G58+G61</f>
        <v>37626.916185546484</v>
      </c>
      <c r="H44" s="290">
        <f>H46+H49+H52+H55+H58+H61</f>
        <v>21036.565133718232</v>
      </c>
      <c r="I44" s="290">
        <f>I46+I49+I52+I55+I58+I61</f>
        <v>14533.14752140155</v>
      </c>
      <c r="J44" s="290">
        <f>J46+J49+J52+J55+J58+J61</f>
        <v>14533.14752140155</v>
      </c>
      <c r="L44" s="274"/>
      <c r="M44" s="274"/>
      <c r="N44" s="274"/>
      <c r="O44" s="274"/>
      <c r="P44" s="274"/>
    </row>
    <row r="45" spans="1:16" ht="15">
      <c r="A45" s="219" t="s">
        <v>14</v>
      </c>
      <c r="B45" s="219"/>
      <c r="C45" s="220" t="s">
        <v>140</v>
      </c>
      <c r="D45" s="221"/>
      <c r="E45" s="221"/>
      <c r="F45" s="282">
        <f>F46</f>
        <v>6171.6105912801113</v>
      </c>
      <c r="G45" s="282">
        <f t="shared" ref="G45" si="36">G46</f>
        <v>20572.035304267036</v>
      </c>
      <c r="H45" s="282">
        <f t="shared" ref="H45" si="37">H46</f>
        <v>14599.508925608865</v>
      </c>
      <c r="I45" s="282">
        <f t="shared" ref="I45" si="38">I46</f>
        <v>7963.3685048775624</v>
      </c>
      <c r="J45" s="282">
        <f t="shared" ref="J45" si="39">J46</f>
        <v>7963.3685048775624</v>
      </c>
      <c r="L45" s="274"/>
      <c r="M45" s="274"/>
      <c r="N45" s="274"/>
      <c r="O45" s="274"/>
      <c r="P45" s="274"/>
    </row>
    <row r="46" spans="1:16">
      <c r="A46" s="229" t="s">
        <v>14</v>
      </c>
      <c r="B46" s="229"/>
      <c r="C46" s="25"/>
      <c r="D46" s="34" t="s">
        <v>15</v>
      </c>
      <c r="E46" s="35"/>
      <c r="F46" s="285">
        <f>SUM(F47:F47)</f>
        <v>6171.6105912801113</v>
      </c>
      <c r="G46" s="285">
        <f>SUM(G47:G47)</f>
        <v>20572.035304267036</v>
      </c>
      <c r="H46" s="285">
        <f>SUM(H47:H47)</f>
        <v>14599.508925608865</v>
      </c>
      <c r="I46" s="283">
        <f>SUM(I47)</f>
        <v>7963.3685048775624</v>
      </c>
      <c r="J46" s="283">
        <f>J47</f>
        <v>7963.3685048775624</v>
      </c>
      <c r="L46" s="274"/>
      <c r="M46" s="274"/>
      <c r="N46" s="274"/>
      <c r="O46" s="274"/>
      <c r="P46" s="274"/>
    </row>
    <row r="47" spans="1:16" ht="15">
      <c r="A47" s="36">
        <v>11</v>
      </c>
      <c r="B47" s="37"/>
      <c r="C47" s="11"/>
      <c r="D47" s="120">
        <v>38</v>
      </c>
      <c r="E47" s="26" t="s">
        <v>16</v>
      </c>
      <c r="F47" s="274">
        <v>6171.6105912801113</v>
      </c>
      <c r="G47" s="274">
        <v>20572.035304267036</v>
      </c>
      <c r="H47" s="274">
        <v>14599.508925608865</v>
      </c>
      <c r="I47" s="274">
        <v>7963.3685048775624</v>
      </c>
      <c r="J47" s="274">
        <v>7963.3685048775624</v>
      </c>
      <c r="L47" s="274"/>
      <c r="M47" s="274"/>
      <c r="N47" s="274"/>
      <c r="O47" s="274"/>
      <c r="P47" s="274"/>
    </row>
    <row r="48" spans="1:16" ht="15">
      <c r="A48" s="219" t="s">
        <v>14</v>
      </c>
      <c r="B48" s="219"/>
      <c r="C48" s="220" t="s">
        <v>140</v>
      </c>
      <c r="D48" s="221"/>
      <c r="E48" s="221"/>
      <c r="F48" s="282">
        <f>F49</f>
        <v>4446.2140818899725</v>
      </c>
      <c r="G48" s="282">
        <f t="shared" ref="G48" si="40">G49</f>
        <v>4446.2140818899725</v>
      </c>
      <c r="H48" s="282">
        <f t="shared" ref="H48" si="41">H49</f>
        <v>4446.2140818899725</v>
      </c>
      <c r="I48" s="282">
        <f t="shared" ref="I48" si="42">I49</f>
        <v>4446.2140818899725</v>
      </c>
      <c r="J48" s="282">
        <f t="shared" ref="J48" si="43">J49</f>
        <v>4446.2140818899725</v>
      </c>
      <c r="L48" s="274"/>
      <c r="M48" s="274"/>
      <c r="N48" s="274"/>
      <c r="O48" s="274"/>
      <c r="P48" s="274"/>
    </row>
    <row r="49" spans="1:16" ht="15">
      <c r="A49" s="229" t="s">
        <v>14</v>
      </c>
      <c r="B49" s="229"/>
      <c r="C49" s="25"/>
      <c r="D49" s="235" t="s">
        <v>97</v>
      </c>
      <c r="E49" s="235"/>
      <c r="F49" s="285">
        <f>SUM(F50)</f>
        <v>4446.2140818899725</v>
      </c>
      <c r="G49" s="285">
        <f>SUM(G50)</f>
        <v>4446.2140818899725</v>
      </c>
      <c r="H49" s="285">
        <f>SUM(H50)</f>
        <v>4446.2140818899725</v>
      </c>
      <c r="I49" s="283">
        <f>SUM(I50)</f>
        <v>4446.2140818899725</v>
      </c>
      <c r="J49" s="283">
        <f>J50</f>
        <v>4446.2140818899725</v>
      </c>
      <c r="L49" s="274"/>
      <c r="M49" s="274"/>
      <c r="N49" s="274"/>
      <c r="O49" s="274"/>
      <c r="P49" s="274"/>
    </row>
    <row r="50" spans="1:16" ht="15">
      <c r="A50" s="36">
        <v>11</v>
      </c>
      <c r="B50" s="37"/>
      <c r="C50" s="11"/>
      <c r="D50" s="120">
        <v>38</v>
      </c>
      <c r="E50" s="26" t="s">
        <v>16</v>
      </c>
      <c r="F50" s="274">
        <v>4446.2140818899725</v>
      </c>
      <c r="G50" s="274">
        <v>4446.2140818899725</v>
      </c>
      <c r="H50" s="274">
        <v>4446.2140818899725</v>
      </c>
      <c r="I50" s="274">
        <v>4446.2140818899725</v>
      </c>
      <c r="J50" s="274">
        <v>4446.2140818899725</v>
      </c>
      <c r="L50" s="274"/>
      <c r="M50" s="274"/>
      <c r="N50" s="274"/>
      <c r="O50" s="274"/>
      <c r="P50" s="274"/>
    </row>
    <row r="51" spans="1:16" ht="15">
      <c r="A51" s="219" t="s">
        <v>17</v>
      </c>
      <c r="B51" s="219"/>
      <c r="C51" s="220" t="s">
        <v>139</v>
      </c>
      <c r="D51" s="221"/>
      <c r="E51" s="221"/>
      <c r="F51" s="282">
        <f>F52</f>
        <v>663.61404207313024</v>
      </c>
      <c r="G51" s="282">
        <f t="shared" ref="G51" si="44">G52</f>
        <v>663.61404207313024</v>
      </c>
      <c r="H51" s="282">
        <f t="shared" ref="H51" si="45">H52</f>
        <v>663.61404207313024</v>
      </c>
      <c r="I51" s="282">
        <f t="shared" ref="I51" si="46">I52</f>
        <v>663.61404207313024</v>
      </c>
      <c r="J51" s="282">
        <f t="shared" ref="J51" si="47">J52</f>
        <v>663.61404207313024</v>
      </c>
      <c r="L51" s="274"/>
      <c r="M51" s="274"/>
      <c r="N51" s="274"/>
      <c r="O51" s="274"/>
      <c r="P51" s="274"/>
    </row>
    <row r="52" spans="1:16" ht="15">
      <c r="A52" s="229" t="s">
        <v>17</v>
      </c>
      <c r="B52" s="229"/>
      <c r="C52" s="25"/>
      <c r="D52" s="235" t="s">
        <v>18</v>
      </c>
      <c r="E52" s="235"/>
      <c r="F52" s="285">
        <f>SUM(F53)</f>
        <v>663.61404207313024</v>
      </c>
      <c r="G52" s="285">
        <f>SUM(G53)</f>
        <v>663.61404207313024</v>
      </c>
      <c r="H52" s="285">
        <f>SUM(H53)</f>
        <v>663.61404207313024</v>
      </c>
      <c r="I52" s="283">
        <f>SUM(I53)</f>
        <v>663.61404207313024</v>
      </c>
      <c r="J52" s="283">
        <f>J53</f>
        <v>663.61404207313024</v>
      </c>
      <c r="L52" s="274"/>
      <c r="M52" s="274"/>
      <c r="N52" s="274"/>
      <c r="O52" s="274"/>
      <c r="P52" s="274"/>
    </row>
    <row r="53" spans="1:16" ht="15">
      <c r="A53" s="36">
        <v>11</v>
      </c>
      <c r="B53" s="37"/>
      <c r="C53" s="11"/>
      <c r="D53" s="120">
        <v>38</v>
      </c>
      <c r="E53" s="26" t="s">
        <v>16</v>
      </c>
      <c r="F53" s="274">
        <v>663.61404207313024</v>
      </c>
      <c r="G53" s="274">
        <v>663.61404207313024</v>
      </c>
      <c r="H53" s="274">
        <v>663.61404207313024</v>
      </c>
      <c r="I53" s="274">
        <v>663.61404207313024</v>
      </c>
      <c r="J53" s="274">
        <v>663.61404207313024</v>
      </c>
      <c r="L53" s="274"/>
      <c r="M53" s="274"/>
      <c r="N53" s="274"/>
      <c r="O53" s="274"/>
      <c r="P53" s="274"/>
    </row>
    <row r="54" spans="1:16" ht="15">
      <c r="A54" s="219" t="s">
        <v>17</v>
      </c>
      <c r="B54" s="219"/>
      <c r="C54" s="220" t="s">
        <v>139</v>
      </c>
      <c r="D54" s="221"/>
      <c r="E54" s="221"/>
      <c r="F54" s="282">
        <f>F55</f>
        <v>0</v>
      </c>
      <c r="G54" s="282">
        <f t="shared" ref="G54" si="48">G55</f>
        <v>663.61404207313024</v>
      </c>
      <c r="H54" s="282">
        <f t="shared" ref="H54" si="49">H55</f>
        <v>663.61404207313024</v>
      </c>
      <c r="I54" s="282">
        <f t="shared" ref="I54" si="50">I55</f>
        <v>796.33685048775624</v>
      </c>
      <c r="J54" s="282">
        <f t="shared" ref="J54" si="51">J55</f>
        <v>796.33685048775624</v>
      </c>
      <c r="L54" s="274"/>
      <c r="M54" s="274"/>
      <c r="N54" s="274"/>
      <c r="O54" s="274"/>
      <c r="P54" s="274"/>
    </row>
    <row r="55" spans="1:16" ht="15">
      <c r="A55" s="229" t="s">
        <v>17</v>
      </c>
      <c r="B55" s="229"/>
      <c r="C55" s="25"/>
      <c r="D55" s="235" t="s">
        <v>19</v>
      </c>
      <c r="E55" s="235"/>
      <c r="F55" s="285">
        <f>SUM(F56)</f>
        <v>0</v>
      </c>
      <c r="G55" s="285">
        <f>SUM(G56)</f>
        <v>663.61404207313024</v>
      </c>
      <c r="H55" s="285">
        <f>SUM(H56)</f>
        <v>663.61404207313024</v>
      </c>
      <c r="I55" s="283">
        <f>SUM(I56)</f>
        <v>796.33685048775624</v>
      </c>
      <c r="J55" s="283">
        <f>J56</f>
        <v>796.33685048775624</v>
      </c>
      <c r="L55" s="274"/>
      <c r="M55" s="274"/>
      <c r="N55" s="274"/>
      <c r="O55" s="274"/>
      <c r="P55" s="274"/>
    </row>
    <row r="56" spans="1:16" s="2" customFormat="1" ht="15">
      <c r="A56" s="36">
        <v>11</v>
      </c>
      <c r="B56" s="37"/>
      <c r="C56" s="11"/>
      <c r="D56" s="120">
        <v>38</v>
      </c>
      <c r="E56" s="26" t="s">
        <v>16</v>
      </c>
      <c r="F56" s="286">
        <v>0</v>
      </c>
      <c r="G56" s="274">
        <v>663.61404207313024</v>
      </c>
      <c r="H56" s="274">
        <v>663.61404207313024</v>
      </c>
      <c r="I56" s="274">
        <v>796.33685048775624</v>
      </c>
      <c r="J56" s="274">
        <v>796.33685048775624</v>
      </c>
      <c r="L56" s="274"/>
      <c r="M56" s="274"/>
      <c r="N56" s="274"/>
      <c r="O56" s="274"/>
      <c r="P56" s="274"/>
    </row>
    <row r="57" spans="1:16" ht="15">
      <c r="A57" s="219" t="s">
        <v>17</v>
      </c>
      <c r="B57" s="219"/>
      <c r="C57" s="220" t="s">
        <v>139</v>
      </c>
      <c r="D57" s="221"/>
      <c r="E57" s="221"/>
      <c r="F57" s="282">
        <f>F58</f>
        <v>0</v>
      </c>
      <c r="G57" s="282">
        <f t="shared" ref="G57" si="52">G58</f>
        <v>663.61404207313024</v>
      </c>
      <c r="H57" s="282">
        <f t="shared" ref="H57" si="53">H58</f>
        <v>663.61404207313024</v>
      </c>
      <c r="I57" s="282">
        <f t="shared" ref="I57" si="54">I58</f>
        <v>663.61404207313024</v>
      </c>
      <c r="J57" s="282">
        <f t="shared" ref="J57" si="55">J58</f>
        <v>663.61404207313024</v>
      </c>
      <c r="L57" s="274"/>
      <c r="M57" s="274"/>
      <c r="N57" s="274"/>
      <c r="O57" s="274"/>
      <c r="P57" s="274"/>
    </row>
    <row r="58" spans="1:16" ht="15" customHeight="1">
      <c r="A58" s="229" t="s">
        <v>17</v>
      </c>
      <c r="B58" s="229"/>
      <c r="C58" s="25"/>
      <c r="D58" s="228" t="s">
        <v>20</v>
      </c>
      <c r="E58" s="228"/>
      <c r="F58" s="285">
        <f>SUM(F59)</f>
        <v>0</v>
      </c>
      <c r="G58" s="285">
        <f>SUM(G59)</f>
        <v>663.61404207313024</v>
      </c>
      <c r="H58" s="285">
        <f>SUM(H59)</f>
        <v>663.61404207313024</v>
      </c>
      <c r="I58" s="283">
        <f>SUM(I59)</f>
        <v>663.61404207313024</v>
      </c>
      <c r="J58" s="283">
        <f>J59</f>
        <v>663.61404207313024</v>
      </c>
      <c r="L58" s="274"/>
      <c r="M58" s="274"/>
      <c r="N58" s="274"/>
      <c r="O58" s="274"/>
      <c r="P58" s="274"/>
    </row>
    <row r="59" spans="1:16" s="2" customFormat="1" ht="15">
      <c r="A59" s="9">
        <v>11</v>
      </c>
      <c r="B59" s="10"/>
      <c r="C59" s="11"/>
      <c r="D59" s="120">
        <v>38</v>
      </c>
      <c r="E59" s="26" t="s">
        <v>16</v>
      </c>
      <c r="F59" s="274">
        <v>0</v>
      </c>
      <c r="G59" s="274">
        <v>663.61404207313024</v>
      </c>
      <c r="H59" s="274">
        <v>663.61404207313024</v>
      </c>
      <c r="I59" s="274">
        <v>663.61404207313024</v>
      </c>
      <c r="J59" s="274">
        <v>663.61404207313024</v>
      </c>
      <c r="L59" s="274"/>
      <c r="M59" s="274"/>
      <c r="N59" s="274"/>
      <c r="O59" s="274"/>
      <c r="P59" s="274"/>
    </row>
    <row r="60" spans="1:16" ht="15">
      <c r="A60" s="219" t="s">
        <v>22</v>
      </c>
      <c r="B60" s="219"/>
      <c r="C60" s="220" t="s">
        <v>135</v>
      </c>
      <c r="D60" s="221"/>
      <c r="E60" s="221"/>
      <c r="F60" s="282">
        <f>F61</f>
        <v>0</v>
      </c>
      <c r="G60" s="282">
        <f t="shared" ref="G60" si="56">G61</f>
        <v>10617.824673170084</v>
      </c>
      <c r="H60" s="282">
        <f t="shared" ref="H60" si="57">H61</f>
        <v>0</v>
      </c>
      <c r="I60" s="282">
        <f t="shared" ref="I60" si="58">I61</f>
        <v>0</v>
      </c>
      <c r="J60" s="282">
        <f t="shared" ref="J60" si="59">J61</f>
        <v>0</v>
      </c>
      <c r="L60" s="274"/>
      <c r="M60" s="274"/>
      <c r="N60" s="274"/>
      <c r="O60" s="274"/>
      <c r="P60" s="274"/>
    </row>
    <row r="61" spans="1:16" s="2" customFormat="1" ht="15">
      <c r="A61" s="229" t="s">
        <v>22</v>
      </c>
      <c r="B61" s="229"/>
      <c r="C61" s="25"/>
      <c r="D61" s="228" t="s">
        <v>109</v>
      </c>
      <c r="E61" s="228"/>
      <c r="F61" s="285">
        <f>SUM(F62)</f>
        <v>0</v>
      </c>
      <c r="G61" s="285">
        <f>SUM(G62)</f>
        <v>10617.824673170084</v>
      </c>
      <c r="H61" s="285">
        <f>SUM(H62)</f>
        <v>0</v>
      </c>
      <c r="I61" s="283">
        <f>SUM(I62)</f>
        <v>0</v>
      </c>
      <c r="J61" s="283">
        <f>J62</f>
        <v>0</v>
      </c>
      <c r="L61" s="274"/>
      <c r="M61" s="274"/>
      <c r="N61" s="274"/>
      <c r="O61" s="274"/>
      <c r="P61" s="274"/>
    </row>
    <row r="62" spans="1:16" s="2" customFormat="1" ht="15">
      <c r="A62" s="9">
        <v>11</v>
      </c>
      <c r="B62" s="10"/>
      <c r="C62" s="11"/>
      <c r="D62" s="120">
        <v>42</v>
      </c>
      <c r="E62" s="26" t="s">
        <v>108</v>
      </c>
      <c r="F62" s="274">
        <v>0</v>
      </c>
      <c r="G62" s="274">
        <v>10617.824673170084</v>
      </c>
      <c r="H62" s="274">
        <v>0</v>
      </c>
      <c r="I62" s="274">
        <v>0</v>
      </c>
      <c r="J62" s="274">
        <v>0</v>
      </c>
      <c r="L62" s="274"/>
      <c r="M62" s="274"/>
      <c r="N62" s="274"/>
      <c r="O62" s="274"/>
      <c r="P62" s="274"/>
    </row>
    <row r="63" spans="1:16" ht="33" customHeight="1">
      <c r="A63" s="38"/>
      <c r="B63" s="39"/>
      <c r="C63" s="230" t="s">
        <v>89</v>
      </c>
      <c r="D63" s="230"/>
      <c r="E63" s="230"/>
      <c r="F63" s="290">
        <f>F65+F72+F76+F80+F69</f>
        <v>113260.78704625388</v>
      </c>
      <c r="G63" s="290">
        <f>G65+G72+G76+G80+G69</f>
        <v>222310.70409449865</v>
      </c>
      <c r="H63" s="290">
        <f>H65+H72+H76+H80+H69</f>
        <v>106178.24673170084</v>
      </c>
      <c r="I63" s="290">
        <f>I65+I72+I76+I80+I69</f>
        <v>79633.685048775631</v>
      </c>
      <c r="J63" s="290">
        <f>J65+J72+J76+J80+J69</f>
        <v>79633.685048775631</v>
      </c>
      <c r="L63" s="274"/>
      <c r="M63" s="274"/>
      <c r="N63" s="274"/>
      <c r="O63" s="274"/>
      <c r="P63" s="274"/>
    </row>
    <row r="64" spans="1:16" ht="15">
      <c r="A64" s="219" t="s">
        <v>22</v>
      </c>
      <c r="B64" s="219"/>
      <c r="C64" s="220" t="s">
        <v>135</v>
      </c>
      <c r="D64" s="221"/>
      <c r="E64" s="221"/>
      <c r="F64" s="282">
        <f>F65</f>
        <v>23961.236976574422</v>
      </c>
      <c r="G64" s="282">
        <f t="shared" ref="G64" si="60">G65</f>
        <v>171212.42285486762</v>
      </c>
      <c r="H64" s="282">
        <f t="shared" ref="H64" si="61">H65</f>
        <v>57070.807618289196</v>
      </c>
      <c r="I64" s="282">
        <f t="shared" ref="I64" si="62">I65</f>
        <v>39816.842524387816</v>
      </c>
      <c r="J64" s="282">
        <f t="shared" ref="J64" si="63">J65</f>
        <v>39816.842524387816</v>
      </c>
      <c r="L64" s="274"/>
      <c r="M64" s="274"/>
      <c r="N64" s="274"/>
      <c r="O64" s="274"/>
      <c r="P64" s="274"/>
    </row>
    <row r="65" spans="1:16" ht="30" customHeight="1">
      <c r="A65" s="229" t="s">
        <v>22</v>
      </c>
      <c r="B65" s="229"/>
      <c r="C65" s="25"/>
      <c r="D65" s="228" t="s">
        <v>51</v>
      </c>
      <c r="E65" s="228"/>
      <c r="F65" s="285">
        <f>SUM(F66:F67)</f>
        <v>23961.236976574422</v>
      </c>
      <c r="G65" s="285">
        <f>SUM(G66:G67)</f>
        <v>171212.42285486762</v>
      </c>
      <c r="H65" s="285">
        <f>SUM(H66:H67)</f>
        <v>57070.807618289196</v>
      </c>
      <c r="I65" s="283">
        <f>SUM(I66:I67)</f>
        <v>39816.842524387816</v>
      </c>
      <c r="J65" s="283">
        <f>SUM(J66:J67)</f>
        <v>39816.842524387816</v>
      </c>
      <c r="L65" s="274"/>
      <c r="M65" s="274"/>
      <c r="N65" s="274"/>
      <c r="O65" s="274"/>
      <c r="P65" s="274"/>
    </row>
    <row r="66" spans="1:16" s="2" customFormat="1" ht="15">
      <c r="A66" s="40">
        <v>42</v>
      </c>
      <c r="B66" s="10"/>
      <c r="C66" s="11"/>
      <c r="D66" s="120">
        <v>32</v>
      </c>
      <c r="E66" s="26" t="s">
        <v>5</v>
      </c>
      <c r="F66" s="274">
        <v>4632.0260136704492</v>
      </c>
      <c r="G66" s="274">
        <v>5308.9123365850419</v>
      </c>
      <c r="H66" s="274">
        <v>7963.3685048775624</v>
      </c>
      <c r="I66" s="274">
        <v>39816.842524387816</v>
      </c>
      <c r="J66" s="274">
        <v>39816.842524387816</v>
      </c>
      <c r="L66" s="274"/>
      <c r="M66" s="274"/>
      <c r="N66" s="274"/>
      <c r="O66" s="274"/>
      <c r="P66" s="274"/>
    </row>
    <row r="67" spans="1:16" s="2" customFormat="1" ht="15">
      <c r="A67" s="40">
        <v>53.42</v>
      </c>
      <c r="B67" s="10"/>
      <c r="C67" s="11"/>
      <c r="D67" s="120">
        <v>42</v>
      </c>
      <c r="E67" s="26" t="s">
        <v>108</v>
      </c>
      <c r="F67" s="274">
        <v>19329.210962903973</v>
      </c>
      <c r="G67" s="274">
        <v>165903.51051828256</v>
      </c>
      <c r="H67" s="274">
        <v>49107.439113411638</v>
      </c>
      <c r="I67" s="274">
        <v>0</v>
      </c>
      <c r="J67" s="274">
        <v>0</v>
      </c>
      <c r="L67" s="274"/>
      <c r="M67" s="274"/>
      <c r="N67" s="274"/>
      <c r="O67" s="274"/>
      <c r="P67" s="274"/>
    </row>
    <row r="68" spans="1:16" ht="15">
      <c r="A68" s="219" t="s">
        <v>22</v>
      </c>
      <c r="B68" s="219"/>
      <c r="C68" s="220" t="s">
        <v>135</v>
      </c>
      <c r="D68" s="221"/>
      <c r="E68" s="221"/>
      <c r="F68" s="282">
        <f>F69</f>
        <v>12266.07605016922</v>
      </c>
      <c r="G68" s="282">
        <f t="shared" ref="G68" si="64">G69</f>
        <v>9290.596589023824</v>
      </c>
      <c r="H68" s="282">
        <f t="shared" ref="H68" si="65">H69</f>
        <v>12608.666799389475</v>
      </c>
      <c r="I68" s="282">
        <f t="shared" ref="I68" si="66">I69</f>
        <v>13272.280841462605</v>
      </c>
      <c r="J68" s="282">
        <f t="shared" ref="J68" si="67">J69</f>
        <v>13272.280841462605</v>
      </c>
      <c r="L68" s="274"/>
      <c r="M68" s="274"/>
      <c r="N68" s="274"/>
      <c r="O68" s="274"/>
      <c r="P68" s="274"/>
    </row>
    <row r="69" spans="1:16" ht="30" customHeight="1">
      <c r="A69" s="229" t="s">
        <v>22</v>
      </c>
      <c r="B69" s="229"/>
      <c r="C69" s="25"/>
      <c r="D69" s="228" t="s">
        <v>52</v>
      </c>
      <c r="E69" s="228"/>
      <c r="F69" s="285">
        <f>SUM(F70)</f>
        <v>12266.07605016922</v>
      </c>
      <c r="G69" s="285">
        <f>SUM(G70)</f>
        <v>9290.596589023824</v>
      </c>
      <c r="H69" s="285">
        <f>SUM(H70)</f>
        <v>12608.666799389475</v>
      </c>
      <c r="I69" s="283">
        <f>I70</f>
        <v>13272.280841462605</v>
      </c>
      <c r="J69" s="283">
        <f>J70</f>
        <v>13272.280841462605</v>
      </c>
      <c r="L69" s="274"/>
      <c r="M69" s="274"/>
      <c r="N69" s="274"/>
      <c r="O69" s="274"/>
      <c r="P69" s="274"/>
    </row>
    <row r="70" spans="1:16" s="2" customFormat="1" ht="15">
      <c r="A70" s="40">
        <v>53</v>
      </c>
      <c r="B70" s="10"/>
      <c r="C70" s="11"/>
      <c r="D70" s="120">
        <v>32</v>
      </c>
      <c r="E70" s="26" t="s">
        <v>5</v>
      </c>
      <c r="F70" s="274">
        <v>12266.07605016922</v>
      </c>
      <c r="G70" s="274">
        <v>9290.596589023824</v>
      </c>
      <c r="H70" s="274">
        <v>12608.666799389475</v>
      </c>
      <c r="I70" s="274">
        <v>13272.280841462605</v>
      </c>
      <c r="J70" s="274">
        <v>13272.280841462605</v>
      </c>
      <c r="L70" s="274"/>
      <c r="M70" s="274"/>
      <c r="N70" s="274"/>
      <c r="O70" s="274"/>
      <c r="P70" s="274"/>
    </row>
    <row r="71" spans="1:16" ht="15">
      <c r="A71" s="219" t="s">
        <v>21</v>
      </c>
      <c r="B71" s="219"/>
      <c r="C71" s="220" t="s">
        <v>131</v>
      </c>
      <c r="D71" s="221"/>
      <c r="E71" s="221"/>
      <c r="F71" s="282">
        <f>F72</f>
        <v>38150.544827128542</v>
      </c>
      <c r="G71" s="282">
        <f t="shared" ref="G71" si="68">G72</f>
        <v>6636.1404207313026</v>
      </c>
      <c r="H71" s="282">
        <f t="shared" ref="H71" si="69">H72</f>
        <v>6636.1404207313026</v>
      </c>
      <c r="I71" s="282">
        <f t="shared" ref="I71" si="70">I72</f>
        <v>7963.3685048775624</v>
      </c>
      <c r="J71" s="282">
        <f t="shared" ref="J71" si="71">J72</f>
        <v>7963.3685048775624</v>
      </c>
      <c r="L71" s="274"/>
      <c r="M71" s="274"/>
      <c r="N71" s="274"/>
      <c r="O71" s="274"/>
      <c r="P71" s="274"/>
    </row>
    <row r="72" spans="1:16" ht="30" customHeight="1">
      <c r="A72" s="229" t="s">
        <v>21</v>
      </c>
      <c r="B72" s="229"/>
      <c r="C72" s="25"/>
      <c r="D72" s="228" t="s">
        <v>53</v>
      </c>
      <c r="E72" s="228"/>
      <c r="F72" s="285">
        <f>SUM(F73:F74)</f>
        <v>38150.544827128542</v>
      </c>
      <c r="G72" s="285">
        <f t="shared" ref="G72:J72" si="72">SUM(G73:G74)</f>
        <v>6636.1404207313026</v>
      </c>
      <c r="H72" s="285">
        <f t="shared" si="72"/>
        <v>6636.1404207313026</v>
      </c>
      <c r="I72" s="285">
        <f t="shared" si="72"/>
        <v>7963.3685048775624</v>
      </c>
      <c r="J72" s="285">
        <f t="shared" si="72"/>
        <v>7963.3685048775624</v>
      </c>
      <c r="L72" s="274"/>
      <c r="M72" s="274"/>
      <c r="N72" s="274"/>
      <c r="O72" s="274"/>
      <c r="P72" s="274"/>
    </row>
    <row r="73" spans="1:16" s="2" customFormat="1" ht="15">
      <c r="A73" s="40">
        <v>53</v>
      </c>
      <c r="B73" s="10"/>
      <c r="C73" s="11"/>
      <c r="D73" s="120">
        <v>32</v>
      </c>
      <c r="E73" s="26" t="s">
        <v>5</v>
      </c>
      <c r="F73" s="274">
        <v>17287.017054880882</v>
      </c>
      <c r="G73" s="274">
        <v>6636.1404207313026</v>
      </c>
      <c r="H73" s="274">
        <v>6636.1404207313026</v>
      </c>
      <c r="I73" s="274">
        <v>7963.3685048775624</v>
      </c>
      <c r="J73" s="274">
        <v>7963.3685048775624</v>
      </c>
      <c r="L73" s="274"/>
      <c r="M73" s="274"/>
      <c r="N73" s="274"/>
      <c r="O73" s="274"/>
      <c r="P73" s="274"/>
    </row>
    <row r="74" spans="1:16" s="2" customFormat="1" ht="15">
      <c r="A74" s="40">
        <v>42</v>
      </c>
      <c r="B74" s="10"/>
      <c r="C74" s="11"/>
      <c r="D74" s="120">
        <v>42</v>
      </c>
      <c r="E74" s="26" t="s">
        <v>108</v>
      </c>
      <c r="F74" s="274">
        <v>20863.52777224766</v>
      </c>
      <c r="G74" s="274">
        <v>0</v>
      </c>
      <c r="H74" s="274">
        <v>0</v>
      </c>
      <c r="I74" s="274">
        <v>0</v>
      </c>
      <c r="J74" s="274">
        <v>0</v>
      </c>
      <c r="L74" s="274"/>
      <c r="M74" s="274"/>
      <c r="N74" s="274"/>
      <c r="O74" s="274"/>
      <c r="P74" s="274"/>
    </row>
    <row r="75" spans="1:16" ht="15">
      <c r="A75" s="219" t="s">
        <v>23</v>
      </c>
      <c r="B75" s="219"/>
      <c r="C75" s="220" t="s">
        <v>138</v>
      </c>
      <c r="D75" s="221"/>
      <c r="E75" s="221"/>
      <c r="F75" s="282">
        <f>F76</f>
        <v>22925.500033180699</v>
      </c>
      <c r="G75" s="282">
        <f t="shared" ref="G75" si="73">G76</f>
        <v>23890.105514632691</v>
      </c>
      <c r="H75" s="282">
        <f t="shared" ref="H75" si="74">H76</f>
        <v>18581.193178047648</v>
      </c>
      <c r="I75" s="282">
        <f t="shared" ref="I75" si="75">I76</f>
        <v>15263.122967681995</v>
      </c>
      <c r="J75" s="282">
        <f t="shared" ref="J75" si="76">J76</f>
        <v>15263.122967681995</v>
      </c>
      <c r="L75" s="274"/>
      <c r="M75" s="274"/>
      <c r="N75" s="274"/>
      <c r="O75" s="274"/>
      <c r="P75" s="274"/>
    </row>
    <row r="76" spans="1:16" ht="15" customHeight="1">
      <c r="A76" s="229" t="s">
        <v>23</v>
      </c>
      <c r="B76" s="229"/>
      <c r="C76" s="25"/>
      <c r="D76" s="228" t="s">
        <v>24</v>
      </c>
      <c r="E76" s="228"/>
      <c r="F76" s="285">
        <f>SUM(F77:F78)</f>
        <v>22925.500033180699</v>
      </c>
      <c r="G76" s="285">
        <f>SUM(G77:G78)</f>
        <v>23890.105514632691</v>
      </c>
      <c r="H76" s="285">
        <f>SUM(H77:H78)</f>
        <v>18581.193178047648</v>
      </c>
      <c r="I76" s="283">
        <f>I77</f>
        <v>15263.122967681995</v>
      </c>
      <c r="J76" s="283">
        <f>J77</f>
        <v>15263.122967681995</v>
      </c>
      <c r="L76" s="274"/>
      <c r="M76" s="274"/>
      <c r="N76" s="274"/>
      <c r="O76" s="274"/>
      <c r="P76" s="274"/>
    </row>
    <row r="77" spans="1:16" s="2" customFormat="1" ht="15">
      <c r="A77" s="40">
        <v>53</v>
      </c>
      <c r="B77" s="10"/>
      <c r="C77" s="11"/>
      <c r="D77" s="120">
        <v>32</v>
      </c>
      <c r="E77" s="26" t="s">
        <v>5</v>
      </c>
      <c r="F77" s="274">
        <v>22925.500033180699</v>
      </c>
      <c r="G77" s="274">
        <v>14599.508925608865</v>
      </c>
      <c r="H77" s="274">
        <v>13272.280841462605</v>
      </c>
      <c r="I77" s="274">
        <v>15263.122967681995</v>
      </c>
      <c r="J77" s="274">
        <v>15263.122967681995</v>
      </c>
      <c r="L77" s="274"/>
      <c r="M77" s="274"/>
      <c r="N77" s="274"/>
      <c r="O77" s="274"/>
      <c r="P77" s="274"/>
    </row>
    <row r="78" spans="1:16" s="2" customFormat="1" ht="15">
      <c r="A78" s="40">
        <v>53</v>
      </c>
      <c r="B78" s="10"/>
      <c r="C78" s="11"/>
      <c r="D78" s="120">
        <v>42</v>
      </c>
      <c r="E78" s="26" t="s">
        <v>108</v>
      </c>
      <c r="F78" s="286">
        <v>0</v>
      </c>
      <c r="G78" s="274">
        <v>9290.596589023824</v>
      </c>
      <c r="H78" s="274">
        <v>5308.9123365850419</v>
      </c>
      <c r="I78" s="289"/>
      <c r="J78" s="289"/>
      <c r="L78" s="274"/>
      <c r="M78" s="274"/>
      <c r="N78" s="274"/>
      <c r="O78" s="274"/>
      <c r="P78" s="274"/>
    </row>
    <row r="79" spans="1:16" ht="15">
      <c r="A79" s="219" t="s">
        <v>21</v>
      </c>
      <c r="B79" s="219"/>
      <c r="C79" s="220" t="s">
        <v>131</v>
      </c>
      <c r="D79" s="221"/>
      <c r="E79" s="221"/>
      <c r="F79" s="282">
        <f>F80</f>
        <v>15957.429159201009</v>
      </c>
      <c r="G79" s="282">
        <f t="shared" ref="G79" si="77">G80</f>
        <v>11281.438715243214</v>
      </c>
      <c r="H79" s="282">
        <f t="shared" ref="H79" si="78">H80</f>
        <v>11281.438715243214</v>
      </c>
      <c r="I79" s="282">
        <f t="shared" ref="I79" si="79">I80</f>
        <v>3318.0702103656513</v>
      </c>
      <c r="J79" s="282">
        <f t="shared" ref="J79" si="80">J80</f>
        <v>3318.0702103656513</v>
      </c>
      <c r="L79" s="274"/>
      <c r="M79" s="274"/>
      <c r="N79" s="274"/>
      <c r="O79" s="274"/>
      <c r="P79" s="274"/>
    </row>
    <row r="80" spans="1:16" ht="15" customHeight="1">
      <c r="A80" s="229" t="s">
        <v>21</v>
      </c>
      <c r="B80" s="229"/>
      <c r="C80" s="25"/>
      <c r="D80" s="228" t="s">
        <v>45</v>
      </c>
      <c r="E80" s="228"/>
      <c r="F80" s="285">
        <f>SUM(F81:F83)</f>
        <v>15957.429159201009</v>
      </c>
      <c r="G80" s="285">
        <f>SUM(G81:G83)</f>
        <v>11281.438715243214</v>
      </c>
      <c r="H80" s="285">
        <f>SUM(H81:H83)</f>
        <v>11281.438715243214</v>
      </c>
      <c r="I80" s="283">
        <f>I81</f>
        <v>3318.0702103656513</v>
      </c>
      <c r="J80" s="283">
        <f>J81</f>
        <v>3318.0702103656513</v>
      </c>
      <c r="L80" s="274"/>
      <c r="M80" s="274"/>
      <c r="N80" s="274"/>
      <c r="O80" s="274"/>
      <c r="P80" s="274"/>
    </row>
    <row r="81" spans="1:16" s="2" customFormat="1" ht="15">
      <c r="A81" s="40">
        <v>53</v>
      </c>
      <c r="B81" s="10"/>
      <c r="C81" s="11"/>
      <c r="D81" s="120">
        <v>32</v>
      </c>
      <c r="E81" s="26" t="s">
        <v>5</v>
      </c>
      <c r="F81" s="274">
        <v>15957.429159201009</v>
      </c>
      <c r="G81" s="274">
        <v>11281.438715243214</v>
      </c>
      <c r="H81" s="274">
        <v>11281.438715243214</v>
      </c>
      <c r="I81" s="274">
        <v>3318.0702103656513</v>
      </c>
      <c r="J81" s="274">
        <v>3318.0702103656513</v>
      </c>
      <c r="L81" s="274"/>
      <c r="M81" s="274"/>
      <c r="N81" s="274"/>
      <c r="O81" s="274"/>
      <c r="P81" s="274"/>
    </row>
    <row r="82" spans="1:16" s="2" customFormat="1" hidden="1">
      <c r="A82" s="40" t="s">
        <v>12</v>
      </c>
      <c r="B82" s="10"/>
      <c r="C82" s="11"/>
      <c r="D82" s="6">
        <v>422</v>
      </c>
      <c r="E82" s="12" t="s">
        <v>46</v>
      </c>
      <c r="F82" s="286"/>
      <c r="G82" s="286"/>
      <c r="H82" s="286"/>
      <c r="I82" s="289"/>
      <c r="J82" s="289"/>
      <c r="L82" s="274"/>
      <c r="M82" s="274"/>
      <c r="N82" s="274"/>
      <c r="O82" s="274"/>
      <c r="P82" s="274"/>
    </row>
    <row r="83" spans="1:16" s="2" customFormat="1" hidden="1">
      <c r="A83" s="40" t="s">
        <v>12</v>
      </c>
      <c r="B83" s="10"/>
      <c r="C83" s="11"/>
      <c r="D83" s="6">
        <v>426</v>
      </c>
      <c r="E83" s="12" t="s">
        <v>29</v>
      </c>
      <c r="F83" s="286"/>
      <c r="G83" s="286"/>
      <c r="H83" s="286"/>
      <c r="I83" s="289"/>
      <c r="J83" s="289"/>
      <c r="L83" s="274"/>
      <c r="M83" s="274"/>
      <c r="N83" s="274"/>
      <c r="O83" s="274"/>
      <c r="P83" s="274"/>
    </row>
    <row r="84" spans="1:16" ht="27" customHeight="1">
      <c r="A84" s="38"/>
      <c r="B84" s="39"/>
      <c r="C84" s="230" t="s">
        <v>73</v>
      </c>
      <c r="D84" s="230"/>
      <c r="E84" s="230"/>
      <c r="F84" s="290">
        <f>F86+F89</f>
        <v>4225.2969672838271</v>
      </c>
      <c r="G84" s="290">
        <f>G86+G89</f>
        <v>11945.052757316345</v>
      </c>
      <c r="H84" s="290">
        <f>H86+H89</f>
        <v>118123.29948901717</v>
      </c>
      <c r="I84" s="290">
        <f>I86+I89</f>
        <v>24553.719556705819</v>
      </c>
      <c r="J84" s="290">
        <f>J86+J89</f>
        <v>4645.2982945119111</v>
      </c>
      <c r="L84" s="274"/>
      <c r="M84" s="274"/>
      <c r="N84" s="274"/>
      <c r="O84" s="274"/>
      <c r="P84" s="274"/>
    </row>
    <row r="85" spans="1:16" ht="15">
      <c r="A85" s="219" t="s">
        <v>25</v>
      </c>
      <c r="B85" s="219"/>
      <c r="C85" s="220" t="s">
        <v>137</v>
      </c>
      <c r="D85" s="221"/>
      <c r="E85" s="221"/>
      <c r="F85" s="282">
        <f>F86</f>
        <v>4225.2969672838271</v>
      </c>
      <c r="G85" s="282">
        <f t="shared" ref="G85" si="81">G86</f>
        <v>6636.1404207313026</v>
      </c>
      <c r="H85" s="282">
        <f t="shared" ref="H85" si="82">H86</f>
        <v>6636.1404207313026</v>
      </c>
      <c r="I85" s="282">
        <f t="shared" ref="I85" si="83">I86</f>
        <v>2654.4561682925209</v>
      </c>
      <c r="J85" s="282">
        <f t="shared" ref="J85" si="84">J86</f>
        <v>2654.4561682925209</v>
      </c>
      <c r="L85" s="274"/>
      <c r="M85" s="274"/>
      <c r="N85" s="274"/>
      <c r="O85" s="274"/>
      <c r="P85" s="274"/>
    </row>
    <row r="86" spans="1:16" ht="15" customHeight="1">
      <c r="A86" s="229" t="s">
        <v>25</v>
      </c>
      <c r="B86" s="229"/>
      <c r="C86" s="25"/>
      <c r="D86" s="228" t="s">
        <v>98</v>
      </c>
      <c r="E86" s="228"/>
      <c r="F86" s="285">
        <f>SUM(F87)</f>
        <v>4225.2969672838271</v>
      </c>
      <c r="G86" s="285">
        <f>SUM(G87)</f>
        <v>6636.1404207313026</v>
      </c>
      <c r="H86" s="285">
        <f>SUM(H87)</f>
        <v>6636.1404207313026</v>
      </c>
      <c r="I86" s="283">
        <f>SUM(I87)</f>
        <v>2654.4561682925209</v>
      </c>
      <c r="J86" s="283">
        <f>SUM(J87)</f>
        <v>2654.4561682925209</v>
      </c>
      <c r="L86" s="274"/>
      <c r="M86" s="274"/>
      <c r="N86" s="274"/>
      <c r="O86" s="274"/>
      <c r="P86" s="274"/>
    </row>
    <row r="87" spans="1:16" s="2" customFormat="1" ht="15">
      <c r="A87" s="40">
        <v>53</v>
      </c>
      <c r="B87" s="10"/>
      <c r="C87" s="11"/>
      <c r="D87" s="120">
        <v>42</v>
      </c>
      <c r="E87" s="26" t="s">
        <v>11</v>
      </c>
      <c r="F87" s="274">
        <v>4225.2969672838271</v>
      </c>
      <c r="G87" s="274">
        <v>6636.1404207313026</v>
      </c>
      <c r="H87" s="274">
        <v>6636.1404207313026</v>
      </c>
      <c r="I87" s="274">
        <v>2654.4561682925209</v>
      </c>
      <c r="J87" s="274">
        <v>2654.4561682925209</v>
      </c>
      <c r="L87" s="274"/>
      <c r="M87" s="274"/>
      <c r="N87" s="274"/>
      <c r="O87" s="274"/>
      <c r="P87" s="274"/>
    </row>
    <row r="88" spans="1:16" ht="15">
      <c r="A88" s="219" t="s">
        <v>21</v>
      </c>
      <c r="B88" s="219"/>
      <c r="C88" s="220" t="s">
        <v>131</v>
      </c>
      <c r="D88" s="221"/>
      <c r="E88" s="221"/>
      <c r="F88" s="282">
        <f>F89</f>
        <v>0</v>
      </c>
      <c r="G88" s="282">
        <f t="shared" ref="G88" si="85">G89</f>
        <v>5308.9123365850419</v>
      </c>
      <c r="H88" s="282">
        <f t="shared" ref="H88" si="86">H89</f>
        <v>111487.15906828587</v>
      </c>
      <c r="I88" s="282">
        <f t="shared" ref="I88" si="87">I89</f>
        <v>21899.263388413299</v>
      </c>
      <c r="J88" s="282">
        <f t="shared" ref="J88" si="88">J89</f>
        <v>1990.8421262193906</v>
      </c>
      <c r="L88" s="274"/>
      <c r="M88" s="274"/>
      <c r="N88" s="274"/>
      <c r="O88" s="274"/>
      <c r="P88" s="274"/>
    </row>
    <row r="89" spans="1:16" ht="15" customHeight="1">
      <c r="A89" s="229" t="s">
        <v>21</v>
      </c>
      <c r="B89" s="229"/>
      <c r="C89" s="25"/>
      <c r="D89" s="228" t="s">
        <v>54</v>
      </c>
      <c r="E89" s="228"/>
      <c r="F89" s="285">
        <f>SUM(F90:F92)</f>
        <v>0</v>
      </c>
      <c r="G89" s="285">
        <f>SUM(G90:G92)</f>
        <v>5308.9123365850419</v>
      </c>
      <c r="H89" s="285">
        <f>SUM(H90:H92)</f>
        <v>111487.15906828587</v>
      </c>
      <c r="I89" s="283">
        <f>SUM(I90:I92)</f>
        <v>21899.263388413299</v>
      </c>
      <c r="J89" s="283">
        <f>SUM(J90:J92)</f>
        <v>1990.8421262193906</v>
      </c>
      <c r="L89" s="274"/>
      <c r="M89" s="274"/>
      <c r="N89" s="274"/>
      <c r="O89" s="274"/>
      <c r="P89" s="274"/>
    </row>
    <row r="90" spans="1:16" s="2" customFormat="1" ht="15">
      <c r="A90" s="40">
        <v>53</v>
      </c>
      <c r="B90" s="10"/>
      <c r="C90" s="11"/>
      <c r="D90" s="120">
        <v>42</v>
      </c>
      <c r="E90" s="26" t="s">
        <v>11</v>
      </c>
      <c r="F90" s="284">
        <v>0</v>
      </c>
      <c r="G90" s="284">
        <v>4645.298294511912</v>
      </c>
      <c r="H90" s="284">
        <v>55411.772513106371</v>
      </c>
      <c r="I90" s="284">
        <v>19908.421262193908</v>
      </c>
      <c r="J90" s="284">
        <v>0</v>
      </c>
      <c r="L90" s="274"/>
      <c r="M90" s="274"/>
      <c r="N90" s="274"/>
      <c r="O90" s="274"/>
      <c r="P90" s="274"/>
    </row>
    <row r="91" spans="1:16" s="2" customFormat="1" ht="15">
      <c r="A91" s="40">
        <v>42</v>
      </c>
      <c r="B91" s="10"/>
      <c r="C91" s="11"/>
      <c r="D91" s="120">
        <v>42</v>
      </c>
      <c r="E91" s="26" t="s">
        <v>11</v>
      </c>
      <c r="F91" s="284">
        <v>0</v>
      </c>
      <c r="G91" s="284">
        <v>0</v>
      </c>
      <c r="H91" s="284">
        <v>55411.772513106371</v>
      </c>
      <c r="I91" s="284">
        <v>0</v>
      </c>
      <c r="J91" s="284">
        <v>0</v>
      </c>
      <c r="L91" s="274"/>
      <c r="M91" s="274"/>
      <c r="N91" s="274"/>
      <c r="O91" s="274"/>
      <c r="P91" s="274"/>
    </row>
    <row r="92" spans="1:16" s="2" customFormat="1" ht="15">
      <c r="A92" s="40">
        <v>11</v>
      </c>
      <c r="B92" s="10"/>
      <c r="C92" s="11"/>
      <c r="D92" s="120">
        <v>32</v>
      </c>
      <c r="E92" s="26" t="s">
        <v>5</v>
      </c>
      <c r="F92" s="284">
        <v>0</v>
      </c>
      <c r="G92" s="284">
        <v>663.61404207313024</v>
      </c>
      <c r="H92" s="284">
        <v>663.61404207313024</v>
      </c>
      <c r="I92" s="284">
        <v>1990.8421262193906</v>
      </c>
      <c r="J92" s="284">
        <v>1990.8421262193906</v>
      </c>
      <c r="L92" s="274"/>
      <c r="M92" s="274"/>
      <c r="N92" s="274"/>
      <c r="O92" s="274"/>
      <c r="P92" s="274"/>
    </row>
    <row r="93" spans="1:16" ht="27" customHeight="1">
      <c r="A93" s="38"/>
      <c r="B93" s="39"/>
      <c r="C93" s="230" t="s">
        <v>74</v>
      </c>
      <c r="D93" s="230"/>
      <c r="E93" s="230"/>
      <c r="F93" s="290">
        <f>F95+F97+F99</f>
        <v>21567.456367376733</v>
      </c>
      <c r="G93" s="290">
        <f>G95+G97+G99</f>
        <v>111487.15906828588</v>
      </c>
      <c r="H93" s="290">
        <f>H95+H97+H99</f>
        <v>13272.280841462605</v>
      </c>
      <c r="I93" s="290">
        <f>I95+I97+I99</f>
        <v>66361.404207313026</v>
      </c>
      <c r="J93" s="290">
        <f>J95+J97+J99</f>
        <v>1327.2280841462605</v>
      </c>
      <c r="L93" s="274"/>
      <c r="M93" s="274"/>
      <c r="N93" s="274"/>
      <c r="O93" s="274"/>
      <c r="P93" s="274"/>
    </row>
    <row r="94" spans="1:16" ht="15">
      <c r="A94" s="219" t="s">
        <v>26</v>
      </c>
      <c r="B94" s="219"/>
      <c r="C94" s="220" t="s">
        <v>136</v>
      </c>
      <c r="D94" s="221"/>
      <c r="E94" s="221"/>
      <c r="F94" s="282">
        <f>F95</f>
        <v>21567.456367376733</v>
      </c>
      <c r="G94" s="282">
        <f t="shared" ref="G94" si="89">G95</f>
        <v>111487.15906828588</v>
      </c>
      <c r="H94" s="282">
        <f t="shared" ref="H94" si="90">H95</f>
        <v>13272.280841462605</v>
      </c>
      <c r="I94" s="282">
        <f t="shared" ref="I94" si="91">I95</f>
        <v>66361.404207313026</v>
      </c>
      <c r="J94" s="282">
        <f t="shared" ref="J94" si="92">J95</f>
        <v>1327.2280841462605</v>
      </c>
      <c r="L94" s="274"/>
      <c r="M94" s="274"/>
      <c r="N94" s="274"/>
      <c r="O94" s="274"/>
      <c r="P94" s="274"/>
    </row>
    <row r="95" spans="1:16" ht="15" customHeight="1">
      <c r="A95" s="229" t="s">
        <v>26</v>
      </c>
      <c r="B95" s="229"/>
      <c r="C95" s="25"/>
      <c r="D95" s="228" t="s">
        <v>95</v>
      </c>
      <c r="E95" s="228"/>
      <c r="F95" s="285">
        <f>SUM(F96:F96)</f>
        <v>21567.456367376733</v>
      </c>
      <c r="G95" s="285">
        <f>SUM(G96:G96)</f>
        <v>111487.15906828588</v>
      </c>
      <c r="H95" s="285">
        <f>SUM(H96:H96)</f>
        <v>13272.280841462605</v>
      </c>
      <c r="I95" s="283">
        <f>SUM(I96)</f>
        <v>66361.404207313026</v>
      </c>
      <c r="J95" s="283">
        <f>SUM(J96)</f>
        <v>1327.2280841462605</v>
      </c>
      <c r="L95" s="274"/>
      <c r="M95" s="274"/>
      <c r="N95" s="274"/>
      <c r="O95" s="274"/>
      <c r="P95" s="274"/>
    </row>
    <row r="96" spans="1:16" s="2" customFormat="1" ht="15">
      <c r="A96" s="40">
        <v>42</v>
      </c>
      <c r="B96" s="10"/>
      <c r="C96" s="11"/>
      <c r="D96" s="120">
        <v>42</v>
      </c>
      <c r="E96" s="26" t="s">
        <v>11</v>
      </c>
      <c r="F96" s="284">
        <v>21567.456367376733</v>
      </c>
      <c r="G96" s="284">
        <v>111487.15906828588</v>
      </c>
      <c r="H96" s="284">
        <v>13272.280841462605</v>
      </c>
      <c r="I96" s="284">
        <v>66361.404207313026</v>
      </c>
      <c r="J96" s="284">
        <v>1327.2280841462605</v>
      </c>
      <c r="L96" s="274"/>
      <c r="M96" s="274"/>
      <c r="N96" s="274"/>
      <c r="O96" s="274"/>
      <c r="P96" s="274"/>
    </row>
    <row r="97" spans="1:16" s="2" customFormat="1" ht="15" hidden="1">
      <c r="A97" s="229" t="s">
        <v>26</v>
      </c>
      <c r="B97" s="229"/>
      <c r="C97" s="25"/>
      <c r="D97" s="228" t="s">
        <v>90</v>
      </c>
      <c r="E97" s="228"/>
      <c r="F97" s="285">
        <f>SUM(F98)</f>
        <v>0</v>
      </c>
      <c r="G97" s="285">
        <f>SUM(G98)</f>
        <v>0</v>
      </c>
      <c r="H97" s="285">
        <f>SUM(H98)</f>
        <v>0</v>
      </c>
      <c r="I97" s="283">
        <f>SUM(I98)</f>
        <v>0</v>
      </c>
      <c r="J97" s="283">
        <f>SUM(J98)</f>
        <v>0</v>
      </c>
      <c r="L97" s="274"/>
      <c r="M97" s="274"/>
      <c r="N97" s="274"/>
      <c r="O97" s="274"/>
      <c r="P97" s="274"/>
    </row>
    <row r="98" spans="1:16" s="2" customFormat="1" hidden="1">
      <c r="A98" s="40" t="s">
        <v>12</v>
      </c>
      <c r="B98" s="10"/>
      <c r="C98" s="11"/>
      <c r="D98" s="6">
        <v>426</v>
      </c>
      <c r="E98" s="12" t="s">
        <v>29</v>
      </c>
      <c r="F98" s="286">
        <v>0</v>
      </c>
      <c r="G98" s="286">
        <v>0</v>
      </c>
      <c r="H98" s="286">
        <v>0</v>
      </c>
      <c r="I98" s="289">
        <v>0</v>
      </c>
      <c r="J98" s="289">
        <v>0</v>
      </c>
      <c r="L98" s="274"/>
      <c r="M98" s="274"/>
      <c r="N98" s="274"/>
      <c r="O98" s="274"/>
      <c r="P98" s="274"/>
    </row>
    <row r="99" spans="1:16" s="2" customFormat="1" ht="15" hidden="1">
      <c r="A99" s="229" t="s">
        <v>26</v>
      </c>
      <c r="B99" s="229"/>
      <c r="C99" s="25"/>
      <c r="D99" s="228" t="s">
        <v>91</v>
      </c>
      <c r="E99" s="228"/>
      <c r="F99" s="285">
        <f>SUM(F100)</f>
        <v>0</v>
      </c>
      <c r="G99" s="285">
        <f>SUM(G100)</f>
        <v>0</v>
      </c>
      <c r="H99" s="285">
        <f>SUM(H100)</f>
        <v>0</v>
      </c>
      <c r="I99" s="283">
        <f>SUM(I100)</f>
        <v>0</v>
      </c>
      <c r="J99" s="283">
        <f>SUM(J100)</f>
        <v>0</v>
      </c>
      <c r="L99" s="274"/>
      <c r="M99" s="274"/>
      <c r="N99" s="274"/>
      <c r="O99" s="274"/>
      <c r="P99" s="274"/>
    </row>
    <row r="100" spans="1:16" s="2" customFormat="1" hidden="1">
      <c r="A100" s="40" t="s">
        <v>12</v>
      </c>
      <c r="B100" s="10"/>
      <c r="C100" s="11"/>
      <c r="D100" s="6">
        <v>426</v>
      </c>
      <c r="E100" s="12" t="s">
        <v>29</v>
      </c>
      <c r="F100" s="286">
        <v>0</v>
      </c>
      <c r="G100" s="286">
        <v>0</v>
      </c>
      <c r="H100" s="286">
        <v>0</v>
      </c>
      <c r="I100" s="289">
        <v>0</v>
      </c>
      <c r="J100" s="289">
        <v>0</v>
      </c>
      <c r="L100" s="274"/>
      <c r="M100" s="274"/>
      <c r="N100" s="274"/>
      <c r="O100" s="274"/>
      <c r="P100" s="274"/>
    </row>
    <row r="101" spans="1:16" ht="29.25" customHeight="1">
      <c r="A101" s="38"/>
      <c r="B101" s="39"/>
      <c r="C101" s="236" t="s">
        <v>75</v>
      </c>
      <c r="D101" s="236"/>
      <c r="E101" s="236"/>
      <c r="F101" s="290">
        <f>F103+F109+F112+F106+F115+F118</f>
        <v>139691.88400026542</v>
      </c>
      <c r="G101" s="290">
        <f>G103+G109+G112+G106+G115+G118</f>
        <v>21235.649346340168</v>
      </c>
      <c r="H101" s="290">
        <f>H103+H109+H112+H106+H115+H118</f>
        <v>49771.053155484769</v>
      </c>
      <c r="I101" s="291">
        <f>I103+I109+I112+I106+I115+I118</f>
        <v>35835.158271949032</v>
      </c>
      <c r="J101" s="291">
        <f>J103+J109+J112+J106+J115+J118</f>
        <v>42471.298692680335</v>
      </c>
      <c r="L101" s="274"/>
      <c r="M101" s="274"/>
      <c r="N101" s="274"/>
      <c r="O101" s="274"/>
      <c r="P101" s="274"/>
    </row>
    <row r="102" spans="1:16" ht="15">
      <c r="A102" s="219" t="s">
        <v>21</v>
      </c>
      <c r="B102" s="219"/>
      <c r="C102" s="220" t="s">
        <v>131</v>
      </c>
      <c r="D102" s="221"/>
      <c r="E102" s="221"/>
      <c r="F102" s="282">
        <f>F103</f>
        <v>2807.2440108832702</v>
      </c>
      <c r="G102" s="282">
        <f t="shared" ref="G102" si="93">G103</f>
        <v>15926.737009755127</v>
      </c>
      <c r="H102" s="282">
        <f t="shared" ref="H102" si="94">H103</f>
        <v>41144.070608534079</v>
      </c>
      <c r="I102" s="282">
        <f t="shared" ref="I102" si="95">I103</f>
        <v>5308.9123365850419</v>
      </c>
      <c r="J102" s="282">
        <f t="shared" ref="J102" si="96">J103</f>
        <v>5308.9123365850419</v>
      </c>
      <c r="L102" s="274"/>
      <c r="M102" s="274"/>
      <c r="N102" s="274"/>
      <c r="O102" s="274"/>
      <c r="P102" s="274"/>
    </row>
    <row r="103" spans="1:16" ht="15">
      <c r="A103" s="229" t="s">
        <v>21</v>
      </c>
      <c r="B103" s="229"/>
      <c r="C103" s="25"/>
      <c r="D103" s="228" t="s">
        <v>47</v>
      </c>
      <c r="E103" s="228"/>
      <c r="F103" s="285">
        <f>SUM(F104:F105)</f>
        <v>2807.2440108832702</v>
      </c>
      <c r="G103" s="285">
        <f>SUM(G104:G105)</f>
        <v>15926.737009755127</v>
      </c>
      <c r="H103" s="285">
        <f>SUM(H104:H105)</f>
        <v>41144.070608534079</v>
      </c>
      <c r="I103" s="285">
        <f>SUM(I104:I105)</f>
        <v>5308.9123365850419</v>
      </c>
      <c r="J103" s="285">
        <f>SUM(J104:J105)</f>
        <v>5308.9123365850419</v>
      </c>
      <c r="L103" s="274"/>
      <c r="M103" s="274"/>
      <c r="N103" s="274"/>
      <c r="O103" s="274"/>
      <c r="P103" s="274"/>
    </row>
    <row r="104" spans="1:16" ht="15">
      <c r="A104" s="52" t="s">
        <v>105</v>
      </c>
      <c r="B104" s="52"/>
      <c r="C104" s="29"/>
      <c r="D104" s="120">
        <v>41</v>
      </c>
      <c r="E104" s="26" t="s">
        <v>111</v>
      </c>
      <c r="F104" s="284">
        <v>0</v>
      </c>
      <c r="G104" s="284">
        <v>13272.280841462605</v>
      </c>
      <c r="H104" s="284">
        <v>26544.56168292521</v>
      </c>
      <c r="I104" s="284">
        <v>0</v>
      </c>
      <c r="J104" s="284">
        <v>0</v>
      </c>
      <c r="L104" s="274"/>
      <c r="M104" s="274"/>
      <c r="N104" s="274"/>
      <c r="O104" s="274"/>
      <c r="P104" s="274"/>
    </row>
    <row r="105" spans="1:16" s="2" customFormat="1" ht="15" customHeight="1">
      <c r="A105" s="40">
        <v>53</v>
      </c>
      <c r="B105" s="28"/>
      <c r="C105" s="29"/>
      <c r="D105" s="120">
        <v>42</v>
      </c>
      <c r="E105" s="26" t="s">
        <v>11</v>
      </c>
      <c r="F105" s="284">
        <v>2807.2440108832702</v>
      </c>
      <c r="G105" s="284">
        <v>2654.4561682925209</v>
      </c>
      <c r="H105" s="284">
        <v>14599.508925608865</v>
      </c>
      <c r="I105" s="284">
        <v>5308.9123365850419</v>
      </c>
      <c r="J105" s="284">
        <v>5308.9123365850419</v>
      </c>
      <c r="L105" s="274"/>
      <c r="M105" s="274"/>
      <c r="N105" s="274"/>
      <c r="O105" s="274"/>
      <c r="P105" s="274"/>
    </row>
    <row r="106" spans="1:16" ht="15" hidden="1">
      <c r="A106" s="229" t="s">
        <v>21</v>
      </c>
      <c r="B106" s="229"/>
      <c r="C106" s="25"/>
      <c r="D106" s="228" t="s">
        <v>27</v>
      </c>
      <c r="E106" s="228"/>
      <c r="F106" s="285">
        <f>SUM(F107)</f>
        <v>0</v>
      </c>
      <c r="G106" s="285">
        <f>SUM(G107)</f>
        <v>0</v>
      </c>
      <c r="H106" s="285">
        <f>SUM(H107)</f>
        <v>0</v>
      </c>
      <c r="I106" s="283">
        <f>I107</f>
        <v>0</v>
      </c>
      <c r="J106" s="283">
        <f>J107</f>
        <v>0</v>
      </c>
      <c r="L106" s="274"/>
      <c r="M106" s="274"/>
      <c r="N106" s="274"/>
      <c r="O106" s="274"/>
      <c r="P106" s="274"/>
    </row>
    <row r="107" spans="1:16" s="2" customFormat="1" ht="25.5" hidden="1" customHeight="1">
      <c r="A107" s="40" t="s">
        <v>12</v>
      </c>
      <c r="B107" s="28"/>
      <c r="C107" s="29"/>
      <c r="D107" s="6">
        <v>422</v>
      </c>
      <c r="E107" s="12" t="s">
        <v>10</v>
      </c>
      <c r="F107" s="286">
        <v>0</v>
      </c>
      <c r="G107" s="286">
        <v>0</v>
      </c>
      <c r="H107" s="286">
        <v>0</v>
      </c>
      <c r="I107" s="289">
        <v>0</v>
      </c>
      <c r="J107" s="289">
        <v>0</v>
      </c>
      <c r="L107" s="274"/>
      <c r="M107" s="274"/>
      <c r="N107" s="274"/>
      <c r="O107" s="274"/>
      <c r="P107" s="274"/>
    </row>
    <row r="108" spans="1:16" ht="15">
      <c r="A108" s="219" t="s">
        <v>22</v>
      </c>
      <c r="B108" s="219"/>
      <c r="C108" s="220" t="s">
        <v>135</v>
      </c>
      <c r="D108" s="221"/>
      <c r="E108" s="221"/>
      <c r="F108" s="282">
        <f>F109</f>
        <v>136884.63998938215</v>
      </c>
      <c r="G108" s="282">
        <f t="shared" ref="G108" si="97">G109</f>
        <v>5308.9123365850419</v>
      </c>
      <c r="H108" s="282">
        <f t="shared" ref="H108" si="98">H109</f>
        <v>5308.9123365850419</v>
      </c>
      <c r="I108" s="282">
        <f t="shared" ref="I108" si="99">I109</f>
        <v>19908.421262193908</v>
      </c>
      <c r="J108" s="282">
        <f t="shared" ref="J108" si="100">J109</f>
        <v>19908.421262193908</v>
      </c>
      <c r="L108" s="274"/>
      <c r="M108" s="274"/>
      <c r="N108" s="274"/>
      <c r="O108" s="274"/>
      <c r="P108" s="274"/>
    </row>
    <row r="109" spans="1:16" ht="29.25" customHeight="1">
      <c r="A109" s="229" t="s">
        <v>22</v>
      </c>
      <c r="B109" s="229"/>
      <c r="C109" s="25"/>
      <c r="D109" s="228" t="s">
        <v>99</v>
      </c>
      <c r="E109" s="228"/>
      <c r="F109" s="285">
        <f>SUM(F110)</f>
        <v>136884.63998938215</v>
      </c>
      <c r="G109" s="285">
        <f>SUM(G110)</f>
        <v>5308.9123365850419</v>
      </c>
      <c r="H109" s="285">
        <f>SUM(H110)</f>
        <v>5308.9123365850419</v>
      </c>
      <c r="I109" s="283">
        <f>I110</f>
        <v>19908.421262193908</v>
      </c>
      <c r="J109" s="283">
        <f>J110</f>
        <v>19908.421262193908</v>
      </c>
      <c r="L109" s="274"/>
      <c r="M109" s="274"/>
      <c r="N109" s="274"/>
      <c r="O109" s="274"/>
      <c r="P109" s="274"/>
    </row>
    <row r="110" spans="1:16" s="2" customFormat="1" ht="15" customHeight="1">
      <c r="A110" s="40">
        <v>42</v>
      </c>
      <c r="B110" s="28"/>
      <c r="C110" s="29"/>
      <c r="D110" s="120">
        <v>42</v>
      </c>
      <c r="E110" s="26" t="s">
        <v>11</v>
      </c>
      <c r="F110" s="284">
        <v>136884.63998938215</v>
      </c>
      <c r="G110" s="284">
        <v>5308.9123365850419</v>
      </c>
      <c r="H110" s="284">
        <v>5308.9123365850419</v>
      </c>
      <c r="I110" s="284">
        <v>19908.421262193908</v>
      </c>
      <c r="J110" s="284">
        <v>19908.421262193908</v>
      </c>
      <c r="L110" s="274"/>
      <c r="M110" s="274"/>
      <c r="N110" s="274"/>
      <c r="O110" s="274"/>
      <c r="P110" s="274"/>
    </row>
    <row r="111" spans="1:16" ht="15">
      <c r="A111" s="219" t="s">
        <v>28</v>
      </c>
      <c r="B111" s="219"/>
      <c r="C111" s="220" t="s">
        <v>134</v>
      </c>
      <c r="D111" s="221"/>
      <c r="E111" s="221"/>
      <c r="F111" s="282">
        <f>F112</f>
        <v>0</v>
      </c>
      <c r="G111" s="282">
        <f t="shared" ref="G111" si="101">G112</f>
        <v>0</v>
      </c>
      <c r="H111" s="282">
        <f t="shared" ref="H111" si="102">H112</f>
        <v>0</v>
      </c>
      <c r="I111" s="282">
        <f t="shared" ref="I111" si="103">I112</f>
        <v>0</v>
      </c>
      <c r="J111" s="282">
        <f t="shared" ref="J111" si="104">J112</f>
        <v>6636.1404207313026</v>
      </c>
      <c r="L111" s="274"/>
      <c r="M111" s="274"/>
      <c r="N111" s="274"/>
      <c r="O111" s="274"/>
      <c r="P111" s="274"/>
    </row>
    <row r="112" spans="1:16" ht="30" customHeight="1">
      <c r="A112" s="229" t="s">
        <v>28</v>
      </c>
      <c r="B112" s="229"/>
      <c r="C112" s="25"/>
      <c r="D112" s="228" t="s">
        <v>55</v>
      </c>
      <c r="E112" s="228"/>
      <c r="F112" s="285">
        <f>SUM(F113:F113)</f>
        <v>0</v>
      </c>
      <c r="G112" s="285">
        <f>SUM(G113:G113)</f>
        <v>0</v>
      </c>
      <c r="H112" s="285">
        <f>SUM(H113:H113)</f>
        <v>0</v>
      </c>
      <c r="I112" s="283">
        <f>I113</f>
        <v>0</v>
      </c>
      <c r="J112" s="283">
        <f>J113</f>
        <v>6636.1404207313026</v>
      </c>
      <c r="L112" s="274"/>
      <c r="M112" s="274"/>
      <c r="N112" s="274"/>
      <c r="O112" s="274"/>
      <c r="P112" s="274"/>
    </row>
    <row r="113" spans="1:16" s="2" customFormat="1" ht="15" customHeight="1">
      <c r="A113" s="40">
        <v>53</v>
      </c>
      <c r="B113" s="28"/>
      <c r="C113" s="29"/>
      <c r="D113" s="120">
        <v>42</v>
      </c>
      <c r="E113" s="26" t="s">
        <v>11</v>
      </c>
      <c r="F113" s="284">
        <v>0</v>
      </c>
      <c r="G113" s="284">
        <v>0</v>
      </c>
      <c r="H113" s="284">
        <v>0</v>
      </c>
      <c r="I113" s="284">
        <v>0</v>
      </c>
      <c r="J113" s="284">
        <v>6636.1404207313026</v>
      </c>
      <c r="L113" s="274"/>
      <c r="M113" s="274"/>
      <c r="N113" s="274"/>
      <c r="O113" s="274"/>
      <c r="P113" s="274"/>
    </row>
    <row r="114" spans="1:16" ht="15">
      <c r="A114" s="219" t="s">
        <v>28</v>
      </c>
      <c r="B114" s="219"/>
      <c r="C114" s="220" t="s">
        <v>134</v>
      </c>
      <c r="D114" s="221"/>
      <c r="E114" s="221"/>
      <c r="F114" s="282">
        <f>F115</f>
        <v>0</v>
      </c>
      <c r="G114" s="282">
        <f t="shared" ref="G114" si="105">G115</f>
        <v>0</v>
      </c>
      <c r="H114" s="282">
        <f t="shared" ref="H114" si="106">H115</f>
        <v>0</v>
      </c>
      <c r="I114" s="282">
        <f t="shared" ref="I114" si="107">I115</f>
        <v>6636.1404207313026</v>
      </c>
      <c r="J114" s="282">
        <f t="shared" ref="J114" si="108">J115</f>
        <v>6636.1404207313026</v>
      </c>
      <c r="L114" s="274"/>
      <c r="M114" s="274"/>
      <c r="N114" s="274"/>
      <c r="O114" s="274"/>
      <c r="P114" s="274"/>
    </row>
    <row r="115" spans="1:16" ht="30" customHeight="1">
      <c r="A115" s="229" t="s">
        <v>28</v>
      </c>
      <c r="B115" s="229"/>
      <c r="C115" s="25"/>
      <c r="D115" s="228" t="s">
        <v>56</v>
      </c>
      <c r="E115" s="228"/>
      <c r="F115" s="285">
        <f>SUM(F116)</f>
        <v>0</v>
      </c>
      <c r="G115" s="285">
        <f>SUM(G116)</f>
        <v>0</v>
      </c>
      <c r="H115" s="285">
        <f>SUM(H116)</f>
        <v>0</v>
      </c>
      <c r="I115" s="283">
        <f>I116</f>
        <v>6636.1404207313026</v>
      </c>
      <c r="J115" s="283">
        <f>J116</f>
        <v>6636.1404207313026</v>
      </c>
      <c r="L115" s="274"/>
      <c r="M115" s="274"/>
      <c r="N115" s="274"/>
      <c r="O115" s="274"/>
      <c r="P115" s="274"/>
    </row>
    <row r="116" spans="1:16" s="2" customFormat="1" ht="15" customHeight="1">
      <c r="A116" s="40">
        <v>11</v>
      </c>
      <c r="B116" s="10"/>
      <c r="C116" s="11"/>
      <c r="D116" s="120">
        <v>42</v>
      </c>
      <c r="E116" s="26" t="s">
        <v>11</v>
      </c>
      <c r="F116" s="284">
        <v>0</v>
      </c>
      <c r="G116" s="284">
        <v>0</v>
      </c>
      <c r="H116" s="284">
        <v>0</v>
      </c>
      <c r="I116" s="284">
        <v>6636.1404207313026</v>
      </c>
      <c r="J116" s="284">
        <v>6636.1404207313026</v>
      </c>
      <c r="L116" s="274"/>
      <c r="M116" s="274"/>
      <c r="N116" s="274"/>
      <c r="O116" s="274"/>
      <c r="P116" s="274"/>
    </row>
    <row r="117" spans="1:16" ht="15">
      <c r="A117" s="219" t="s">
        <v>28</v>
      </c>
      <c r="B117" s="219"/>
      <c r="C117" s="220" t="s">
        <v>134</v>
      </c>
      <c r="D117" s="221"/>
      <c r="E117" s="221"/>
      <c r="F117" s="282">
        <f>F118</f>
        <v>0</v>
      </c>
      <c r="G117" s="282">
        <f t="shared" ref="G117" si="109">G118</f>
        <v>0</v>
      </c>
      <c r="H117" s="282">
        <f t="shared" ref="H117" si="110">H118</f>
        <v>3318.0702103656513</v>
      </c>
      <c r="I117" s="282">
        <f t="shared" ref="I117" si="111">I118</f>
        <v>3981.6842524387812</v>
      </c>
      <c r="J117" s="282">
        <f t="shared" ref="J117" si="112">J118</f>
        <v>3981.6842524387812</v>
      </c>
      <c r="L117" s="274"/>
      <c r="M117" s="274"/>
      <c r="N117" s="274"/>
      <c r="O117" s="274"/>
      <c r="P117" s="274"/>
    </row>
    <row r="118" spans="1:16" s="2" customFormat="1" ht="15" customHeight="1">
      <c r="A118" s="229" t="s">
        <v>28</v>
      </c>
      <c r="B118" s="229"/>
      <c r="C118" s="25"/>
      <c r="D118" s="228" t="s">
        <v>117</v>
      </c>
      <c r="E118" s="228"/>
      <c r="F118" s="285">
        <f>SUM(F119)</f>
        <v>0</v>
      </c>
      <c r="G118" s="285">
        <f>SUM(G119)</f>
        <v>0</v>
      </c>
      <c r="H118" s="285">
        <f>SUM(H119)</f>
        <v>3318.0702103656513</v>
      </c>
      <c r="I118" s="283">
        <f>I119</f>
        <v>3981.6842524387812</v>
      </c>
      <c r="J118" s="283">
        <f>J119</f>
        <v>3981.6842524387812</v>
      </c>
      <c r="L118" s="274"/>
      <c r="M118" s="274"/>
      <c r="N118" s="274"/>
      <c r="O118" s="274"/>
      <c r="P118" s="274"/>
    </row>
    <row r="119" spans="1:16" s="2" customFormat="1" ht="15" customHeight="1">
      <c r="A119" s="40">
        <v>11</v>
      </c>
      <c r="B119" s="10"/>
      <c r="C119" s="11"/>
      <c r="D119" s="120">
        <v>42</v>
      </c>
      <c r="E119" s="26" t="s">
        <v>11</v>
      </c>
      <c r="F119" s="284">
        <v>0</v>
      </c>
      <c r="G119" s="284">
        <v>0</v>
      </c>
      <c r="H119" s="284">
        <v>3318.0702103656513</v>
      </c>
      <c r="I119" s="284">
        <v>3981.6842524387812</v>
      </c>
      <c r="J119" s="284">
        <v>3981.6842524387812</v>
      </c>
      <c r="L119" s="274"/>
      <c r="M119" s="274"/>
      <c r="N119" s="274"/>
      <c r="O119" s="274"/>
      <c r="P119" s="274"/>
    </row>
    <row r="120" spans="1:16" ht="33" customHeight="1">
      <c r="A120" s="38"/>
      <c r="B120" s="39"/>
      <c r="C120" s="230" t="s">
        <v>76</v>
      </c>
      <c r="D120" s="230"/>
      <c r="E120" s="230"/>
      <c r="F120" s="290">
        <f>F122+F125+F128</f>
        <v>7413.8217532682993</v>
      </c>
      <c r="G120" s="290">
        <f>G122+G125+G128</f>
        <v>42869.467117924214</v>
      </c>
      <c r="H120" s="290">
        <f>H122+H125+H128</f>
        <v>63441.502422191246</v>
      </c>
      <c r="I120" s="290">
        <f>I122+I125+I128</f>
        <v>14068.617691950361</v>
      </c>
      <c r="J120" s="290">
        <f>J122+J125+J128</f>
        <v>14068.617691950361</v>
      </c>
      <c r="L120" s="274"/>
      <c r="M120" s="274"/>
      <c r="N120" s="274"/>
      <c r="O120" s="274"/>
      <c r="P120" s="274"/>
    </row>
    <row r="121" spans="1:16" ht="15">
      <c r="A121" s="219" t="s">
        <v>30</v>
      </c>
      <c r="B121" s="219"/>
      <c r="C121" s="220" t="s">
        <v>133</v>
      </c>
      <c r="D121" s="221"/>
      <c r="E121" s="221"/>
      <c r="F121" s="282">
        <f>F122</f>
        <v>5150.8978697989251</v>
      </c>
      <c r="G121" s="282">
        <f t="shared" ref="G121" si="113">G122</f>
        <v>398.16842524387812</v>
      </c>
      <c r="H121" s="282">
        <f t="shared" ref="H121" si="114">H122</f>
        <v>398.16842524387812</v>
      </c>
      <c r="I121" s="282">
        <f t="shared" ref="I121" si="115">I122</f>
        <v>796.33685048775624</v>
      </c>
      <c r="J121" s="282">
        <f t="shared" ref="J121" si="116">J122</f>
        <v>796.33685048775624</v>
      </c>
      <c r="L121" s="274"/>
      <c r="M121" s="274"/>
      <c r="N121" s="274"/>
      <c r="O121" s="274"/>
      <c r="P121" s="274"/>
    </row>
    <row r="122" spans="1:16" ht="15">
      <c r="A122" s="229" t="s">
        <v>30</v>
      </c>
      <c r="B122" s="229"/>
      <c r="C122" s="25"/>
      <c r="D122" s="231" t="s">
        <v>57</v>
      </c>
      <c r="E122" s="231"/>
      <c r="F122" s="285">
        <f>SUM(F123)</f>
        <v>5150.8978697989251</v>
      </c>
      <c r="G122" s="285">
        <f>SUM(G123)</f>
        <v>398.16842524387812</v>
      </c>
      <c r="H122" s="285">
        <f>SUM(H123)</f>
        <v>398.16842524387812</v>
      </c>
      <c r="I122" s="292">
        <f>SUM(I123)</f>
        <v>796.33685048775624</v>
      </c>
      <c r="J122" s="292">
        <f>SUM(J123)</f>
        <v>796.33685048775624</v>
      </c>
      <c r="L122" s="274"/>
      <c r="M122" s="274"/>
      <c r="N122" s="274"/>
      <c r="O122" s="274"/>
      <c r="P122" s="274"/>
    </row>
    <row r="123" spans="1:16" s="2" customFormat="1" ht="15">
      <c r="A123" s="40" t="s">
        <v>12</v>
      </c>
      <c r="B123" s="10"/>
      <c r="C123" s="11"/>
      <c r="D123" s="120">
        <v>32</v>
      </c>
      <c r="E123" s="26" t="s">
        <v>5</v>
      </c>
      <c r="F123" s="284">
        <v>5150.8978697989251</v>
      </c>
      <c r="G123" s="284">
        <v>398.16842524387812</v>
      </c>
      <c r="H123" s="284">
        <v>398.16842524387812</v>
      </c>
      <c r="I123" s="284">
        <v>796.33685048775624</v>
      </c>
      <c r="J123" s="284">
        <v>796.33685048775624</v>
      </c>
      <c r="L123" s="274"/>
      <c r="M123" s="274"/>
      <c r="N123" s="274"/>
      <c r="O123" s="274"/>
      <c r="P123" s="274"/>
    </row>
    <row r="124" spans="1:16" ht="15">
      <c r="A124" s="219" t="s">
        <v>31</v>
      </c>
      <c r="B124" s="219"/>
      <c r="C124" s="220" t="s">
        <v>132</v>
      </c>
      <c r="D124" s="221"/>
      <c r="E124" s="221"/>
      <c r="F124" s="282">
        <f>F125</f>
        <v>2262.9238834693742</v>
      </c>
      <c r="G124" s="282">
        <f t="shared" ref="G124" si="117">G125</f>
        <v>14599.508925608865</v>
      </c>
      <c r="H124" s="282">
        <f t="shared" ref="H124" si="118">H125</f>
        <v>14599.508925608865</v>
      </c>
      <c r="I124" s="282">
        <f t="shared" ref="I124" si="119">I125</f>
        <v>6636.1404207313026</v>
      </c>
      <c r="J124" s="282">
        <f t="shared" ref="J124" si="120">J125</f>
        <v>6636.1404207313026</v>
      </c>
      <c r="L124" s="274"/>
      <c r="M124" s="274"/>
      <c r="N124" s="274"/>
      <c r="O124" s="274"/>
      <c r="P124" s="274"/>
    </row>
    <row r="125" spans="1:16" ht="30" customHeight="1">
      <c r="A125" s="229" t="s">
        <v>31</v>
      </c>
      <c r="B125" s="229"/>
      <c r="C125" s="25"/>
      <c r="D125" s="228" t="s">
        <v>87</v>
      </c>
      <c r="E125" s="228"/>
      <c r="F125" s="285">
        <f>SUM(F126)</f>
        <v>2262.9238834693742</v>
      </c>
      <c r="G125" s="285">
        <f>SUM(G126)</f>
        <v>14599.508925608865</v>
      </c>
      <c r="H125" s="285">
        <f>SUM(H126)</f>
        <v>14599.508925608865</v>
      </c>
      <c r="I125" s="283">
        <f>I126</f>
        <v>6636.1404207313026</v>
      </c>
      <c r="J125" s="283">
        <f>J126</f>
        <v>6636.1404207313026</v>
      </c>
      <c r="L125" s="274"/>
      <c r="M125" s="274"/>
      <c r="N125" s="274"/>
      <c r="O125" s="274"/>
      <c r="P125" s="274"/>
    </row>
    <row r="126" spans="1:16" s="2" customFormat="1" ht="15" customHeight="1">
      <c r="A126" s="30">
        <v>42</v>
      </c>
      <c r="B126" s="28"/>
      <c r="C126" s="29"/>
      <c r="D126" s="120">
        <v>42</v>
      </c>
      <c r="E126" s="26" t="s">
        <v>11</v>
      </c>
      <c r="F126" s="284">
        <v>2262.9238834693742</v>
      </c>
      <c r="G126" s="284">
        <v>14599.508925608865</v>
      </c>
      <c r="H126" s="284">
        <v>14599.508925608865</v>
      </c>
      <c r="I126" s="284">
        <v>6636.1404207313026</v>
      </c>
      <c r="J126" s="284">
        <v>6636.1404207313026</v>
      </c>
      <c r="L126" s="274"/>
      <c r="M126" s="274"/>
      <c r="N126" s="274"/>
      <c r="O126" s="274"/>
      <c r="P126" s="274"/>
    </row>
    <row r="127" spans="1:16" ht="15">
      <c r="A127" s="219" t="s">
        <v>21</v>
      </c>
      <c r="B127" s="219"/>
      <c r="C127" s="220" t="s">
        <v>131</v>
      </c>
      <c r="D127" s="221"/>
      <c r="E127" s="221"/>
      <c r="F127" s="284">
        <v>0</v>
      </c>
      <c r="G127" s="284">
        <v>27871.78976707147</v>
      </c>
      <c r="H127" s="284">
        <v>48443.825071338506</v>
      </c>
      <c r="I127" s="284">
        <v>6636.1404207313026</v>
      </c>
      <c r="J127" s="284">
        <v>6636.1404207313026</v>
      </c>
      <c r="L127" s="274"/>
      <c r="M127" s="274"/>
      <c r="N127" s="274"/>
      <c r="O127" s="274"/>
      <c r="P127" s="274"/>
    </row>
    <row r="128" spans="1:16" s="2" customFormat="1" ht="28.5" customHeight="1">
      <c r="A128" s="227" t="s">
        <v>21</v>
      </c>
      <c r="B128" s="227"/>
      <c r="C128" s="25"/>
      <c r="D128" s="228" t="s">
        <v>118</v>
      </c>
      <c r="E128" s="228"/>
      <c r="F128" s="285">
        <f>SUM(F129:F129)</f>
        <v>0</v>
      </c>
      <c r="G128" s="285">
        <f>SUM(G129:G129)</f>
        <v>27871.78976707147</v>
      </c>
      <c r="H128" s="285">
        <f>SUM(H129:H129)</f>
        <v>48443.825071338506</v>
      </c>
      <c r="I128" s="285">
        <f>SUM(I129:I129)</f>
        <v>6636.1404207313026</v>
      </c>
      <c r="J128" s="285">
        <f>SUM(J129:J129)</f>
        <v>6636.1404207313026</v>
      </c>
      <c r="L128" s="274"/>
      <c r="M128" s="274"/>
      <c r="N128" s="274"/>
      <c r="O128" s="274"/>
      <c r="P128" s="274"/>
    </row>
    <row r="129" spans="1:16" s="2" customFormat="1" ht="15" customHeight="1">
      <c r="A129" s="51" t="s">
        <v>104</v>
      </c>
      <c r="B129" s="51"/>
      <c r="C129" s="13"/>
      <c r="D129" s="120">
        <v>32</v>
      </c>
      <c r="E129" s="26" t="s">
        <v>5</v>
      </c>
      <c r="F129" s="284">
        <v>0</v>
      </c>
      <c r="G129" s="284">
        <v>27871.78976707147</v>
      </c>
      <c r="H129" s="284">
        <v>48443.825071338506</v>
      </c>
      <c r="I129" s="284">
        <v>6636.1404207313026</v>
      </c>
      <c r="J129" s="284">
        <v>6636.1404207313026</v>
      </c>
      <c r="L129" s="274"/>
      <c r="M129" s="274"/>
      <c r="N129" s="274"/>
      <c r="O129" s="274"/>
      <c r="P129" s="274"/>
    </row>
    <row r="130" spans="1:16" ht="29.25" customHeight="1">
      <c r="A130" s="38"/>
      <c r="B130" s="39"/>
      <c r="C130" s="230" t="s">
        <v>77</v>
      </c>
      <c r="D130" s="230"/>
      <c r="E130" s="230"/>
      <c r="F130" s="290">
        <f>F132+F135+F138+F141+F146</f>
        <v>19693.020107505476</v>
      </c>
      <c r="G130" s="290">
        <f>G132+G135+G138+G141+G146</f>
        <v>33346.605614174798</v>
      </c>
      <c r="H130" s="290">
        <f>H132+H135+H138+H141+H146</f>
        <v>31355.763487955403</v>
      </c>
      <c r="I130" s="290">
        <f>I132+I135+I138+I141+I146</f>
        <v>30692.149445882271</v>
      </c>
      <c r="J130" s="290">
        <f>J132+J135+J138+J141+J146</f>
        <v>33346.60561417479</v>
      </c>
      <c r="L130" s="274"/>
      <c r="M130" s="274"/>
      <c r="N130" s="274"/>
      <c r="O130" s="274"/>
      <c r="P130" s="274"/>
    </row>
    <row r="131" spans="1:16" ht="15">
      <c r="A131" s="219" t="s">
        <v>32</v>
      </c>
      <c r="B131" s="219"/>
      <c r="C131" s="220" t="s">
        <v>130</v>
      </c>
      <c r="D131" s="221"/>
      <c r="E131" s="221"/>
      <c r="F131" s="282">
        <f>F132</f>
        <v>3135.5763487955405</v>
      </c>
      <c r="G131" s="282">
        <f t="shared" ref="G131" si="121">G132</f>
        <v>3483.9737208839338</v>
      </c>
      <c r="H131" s="282">
        <f t="shared" ref="H131" si="122">H132</f>
        <v>3483.9737208839338</v>
      </c>
      <c r="I131" s="282">
        <f t="shared" ref="I131" si="123">I132</f>
        <v>3483.9737208839338</v>
      </c>
      <c r="J131" s="282">
        <f t="shared" ref="J131" si="124">J132</f>
        <v>3483.9737208839338</v>
      </c>
      <c r="L131" s="274"/>
      <c r="M131" s="274"/>
      <c r="N131" s="274"/>
      <c r="O131" s="274"/>
      <c r="P131" s="274"/>
    </row>
    <row r="132" spans="1:16" ht="17.25" customHeight="1">
      <c r="A132" s="229" t="s">
        <v>32</v>
      </c>
      <c r="B132" s="229"/>
      <c r="C132" s="25"/>
      <c r="D132" s="235" t="s">
        <v>58</v>
      </c>
      <c r="E132" s="235"/>
      <c r="F132" s="285">
        <f>SUM(F133)</f>
        <v>3135.5763487955405</v>
      </c>
      <c r="G132" s="285">
        <f>SUM(G133)</f>
        <v>3483.9737208839338</v>
      </c>
      <c r="H132" s="285">
        <f>SUM(H133)</f>
        <v>3483.9737208839338</v>
      </c>
      <c r="I132" s="283">
        <f>SUM(I133)</f>
        <v>3483.9737208839338</v>
      </c>
      <c r="J132" s="283">
        <f>SUM(J133)</f>
        <v>3483.9737208839338</v>
      </c>
      <c r="L132" s="274"/>
      <c r="M132" s="274"/>
      <c r="N132" s="274"/>
      <c r="O132" s="274"/>
      <c r="P132" s="274"/>
    </row>
    <row r="133" spans="1:16" s="2" customFormat="1" ht="15">
      <c r="A133" s="40">
        <v>11</v>
      </c>
      <c r="B133" s="10"/>
      <c r="C133" s="11"/>
      <c r="D133" s="120">
        <v>32</v>
      </c>
      <c r="E133" s="26" t="s">
        <v>5</v>
      </c>
      <c r="F133" s="284">
        <v>3135.5763487955405</v>
      </c>
      <c r="G133" s="284">
        <v>3483.9737208839338</v>
      </c>
      <c r="H133" s="284">
        <v>3483.9737208839338</v>
      </c>
      <c r="I133" s="284">
        <v>3483.9737208839338</v>
      </c>
      <c r="J133" s="284">
        <v>3483.9737208839338</v>
      </c>
      <c r="L133" s="274"/>
      <c r="M133" s="274"/>
      <c r="N133" s="274"/>
      <c r="O133" s="274"/>
      <c r="P133" s="274"/>
    </row>
    <row r="134" spans="1:16" ht="15">
      <c r="A134" s="219" t="s">
        <v>32</v>
      </c>
      <c r="B134" s="219"/>
      <c r="C134" s="220" t="s">
        <v>130</v>
      </c>
      <c r="D134" s="221"/>
      <c r="E134" s="221"/>
      <c r="F134" s="282">
        <f>F135</f>
        <v>9821.4878226823275</v>
      </c>
      <c r="G134" s="282">
        <f t="shared" ref="G134" si="125">G135</f>
        <v>18581.193178047648</v>
      </c>
      <c r="H134" s="282">
        <f t="shared" ref="H134" si="126">H135</f>
        <v>18581.193178047648</v>
      </c>
      <c r="I134" s="282">
        <f t="shared" ref="I134" si="127">I135</f>
        <v>18581.193178047648</v>
      </c>
      <c r="J134" s="282">
        <f t="shared" ref="J134" si="128">J135</f>
        <v>18581.193178047648</v>
      </c>
      <c r="L134" s="274"/>
      <c r="M134" s="274"/>
      <c r="N134" s="274"/>
      <c r="O134" s="274"/>
      <c r="P134" s="274"/>
    </row>
    <row r="135" spans="1:16" ht="30" customHeight="1">
      <c r="A135" s="229" t="s">
        <v>32</v>
      </c>
      <c r="B135" s="229"/>
      <c r="C135" s="25"/>
      <c r="D135" s="228" t="s">
        <v>92</v>
      </c>
      <c r="E135" s="228"/>
      <c r="F135" s="285">
        <f>SUM(F136)</f>
        <v>9821.4878226823275</v>
      </c>
      <c r="G135" s="285">
        <f>SUM(G136)</f>
        <v>18581.193178047648</v>
      </c>
      <c r="H135" s="285">
        <f>SUM(H136)</f>
        <v>18581.193178047648</v>
      </c>
      <c r="I135" s="283">
        <f>I136</f>
        <v>18581.193178047648</v>
      </c>
      <c r="J135" s="283">
        <f>J136</f>
        <v>18581.193178047648</v>
      </c>
      <c r="L135" s="274"/>
      <c r="M135" s="274"/>
      <c r="N135" s="274"/>
      <c r="O135" s="274"/>
      <c r="P135" s="274"/>
    </row>
    <row r="136" spans="1:16" s="2" customFormat="1" ht="15">
      <c r="A136" s="40">
        <v>53</v>
      </c>
      <c r="B136" s="10"/>
      <c r="C136" s="11"/>
      <c r="D136" s="120">
        <v>32</v>
      </c>
      <c r="E136" s="26" t="s">
        <v>5</v>
      </c>
      <c r="F136" s="284">
        <v>9821.4878226823275</v>
      </c>
      <c r="G136" s="284">
        <v>18581.193178047648</v>
      </c>
      <c r="H136" s="284">
        <v>18581.193178047648</v>
      </c>
      <c r="I136" s="284">
        <v>18581.193178047648</v>
      </c>
      <c r="J136" s="284">
        <v>18581.193178047648</v>
      </c>
      <c r="L136" s="274"/>
      <c r="M136" s="274"/>
      <c r="N136" s="274"/>
      <c r="O136" s="274"/>
      <c r="P136" s="274"/>
    </row>
    <row r="137" spans="1:16" ht="15">
      <c r="A137" s="219" t="s">
        <v>33</v>
      </c>
      <c r="B137" s="219"/>
      <c r="C137" s="220" t="s">
        <v>129</v>
      </c>
      <c r="D137" s="221"/>
      <c r="E137" s="221"/>
      <c r="F137" s="282">
        <f>F138</f>
        <v>2616.4350653659831</v>
      </c>
      <c r="G137" s="282">
        <f t="shared" ref="G137" si="129">G138</f>
        <v>663.61404207313024</v>
      </c>
      <c r="H137" s="282">
        <f t="shared" ref="H137" si="130">H138</f>
        <v>663.61404207313024</v>
      </c>
      <c r="I137" s="282">
        <f t="shared" ref="I137" si="131">I138</f>
        <v>2654.4561682925209</v>
      </c>
      <c r="J137" s="282">
        <f t="shared" ref="J137" si="132">J138</f>
        <v>2654.4561682925209</v>
      </c>
      <c r="L137" s="274"/>
      <c r="M137" s="274"/>
      <c r="N137" s="274"/>
      <c r="O137" s="274"/>
      <c r="P137" s="274"/>
    </row>
    <row r="138" spans="1:16" ht="15" customHeight="1">
      <c r="A138" s="229" t="s">
        <v>33</v>
      </c>
      <c r="B138" s="229"/>
      <c r="C138" s="25"/>
      <c r="D138" s="228" t="s">
        <v>59</v>
      </c>
      <c r="E138" s="228"/>
      <c r="F138" s="285">
        <f>SUM(F139)</f>
        <v>2616.4350653659831</v>
      </c>
      <c r="G138" s="285">
        <f>SUM(G139)</f>
        <v>663.61404207313024</v>
      </c>
      <c r="H138" s="285">
        <f>SUM(H139)</f>
        <v>663.61404207313024</v>
      </c>
      <c r="I138" s="283">
        <f>I139</f>
        <v>2654.4561682925209</v>
      </c>
      <c r="J138" s="283">
        <f>J139</f>
        <v>2654.4561682925209</v>
      </c>
      <c r="L138" s="274"/>
      <c r="M138" s="274"/>
      <c r="N138" s="274"/>
      <c r="O138" s="274"/>
      <c r="P138" s="274"/>
    </row>
    <row r="139" spans="1:16" s="2" customFormat="1" ht="15">
      <c r="A139" s="40">
        <v>11</v>
      </c>
      <c r="B139" s="28"/>
      <c r="C139" s="29"/>
      <c r="D139" s="120">
        <v>32</v>
      </c>
      <c r="E139" s="26" t="s">
        <v>5</v>
      </c>
      <c r="F139" s="284">
        <v>2616.4350653659831</v>
      </c>
      <c r="G139" s="284">
        <v>663.61404207313024</v>
      </c>
      <c r="H139" s="284">
        <v>663.61404207313024</v>
      </c>
      <c r="I139" s="284">
        <v>2654.4561682925209</v>
      </c>
      <c r="J139" s="284">
        <v>2654.4561682925209</v>
      </c>
      <c r="L139" s="274"/>
      <c r="M139" s="274"/>
      <c r="N139" s="274"/>
      <c r="O139" s="274"/>
      <c r="P139" s="274"/>
    </row>
    <row r="140" spans="1:16" ht="15">
      <c r="A140" s="219" t="s">
        <v>33</v>
      </c>
      <c r="B140" s="219"/>
      <c r="C140" s="220" t="s">
        <v>129</v>
      </c>
      <c r="D140" s="221"/>
      <c r="E140" s="221"/>
      <c r="F140" s="282">
        <f>F141</f>
        <v>3062.4129006569779</v>
      </c>
      <c r="G140" s="282">
        <f t="shared" ref="G140" si="133">G141</f>
        <v>4645.298294511912</v>
      </c>
      <c r="H140" s="282">
        <f t="shared" ref="H140" si="134">H141</f>
        <v>2654.4561682925209</v>
      </c>
      <c r="I140" s="282">
        <f t="shared" ref="I140" si="135">I141</f>
        <v>0</v>
      </c>
      <c r="J140" s="282">
        <f t="shared" ref="J140" si="136">J141</f>
        <v>2654.4561682925209</v>
      </c>
      <c r="L140" s="274"/>
      <c r="M140" s="274"/>
      <c r="N140" s="274"/>
      <c r="O140" s="274"/>
      <c r="P140" s="274"/>
    </row>
    <row r="141" spans="1:16" ht="17.25" customHeight="1">
      <c r="A141" s="229" t="s">
        <v>33</v>
      </c>
      <c r="B141" s="229"/>
      <c r="C141" s="25"/>
      <c r="D141" s="235" t="s">
        <v>60</v>
      </c>
      <c r="E141" s="235"/>
      <c r="F141" s="285">
        <f>SUM(F142:F144)</f>
        <v>3062.4129006569779</v>
      </c>
      <c r="G141" s="285">
        <f t="shared" ref="G141:J141" si="137">SUM(G142:G144)</f>
        <v>4645.298294511912</v>
      </c>
      <c r="H141" s="285">
        <f t="shared" si="137"/>
        <v>2654.4561682925209</v>
      </c>
      <c r="I141" s="285">
        <f t="shared" si="137"/>
        <v>0</v>
      </c>
      <c r="J141" s="285">
        <f t="shared" si="137"/>
        <v>2654.4561682925209</v>
      </c>
      <c r="L141" s="274"/>
      <c r="M141" s="274"/>
      <c r="N141" s="274"/>
      <c r="O141" s="274"/>
      <c r="P141" s="274"/>
    </row>
    <row r="142" spans="1:16" s="122" customFormat="1" ht="17.25" customHeight="1">
      <c r="A142" s="30">
        <v>42</v>
      </c>
      <c r="B142" s="121"/>
      <c r="C142" s="13"/>
      <c r="D142" s="120">
        <v>32</v>
      </c>
      <c r="E142" s="26" t="s">
        <v>5</v>
      </c>
      <c r="F142" s="284">
        <v>3062.4129006569779</v>
      </c>
      <c r="G142" s="284">
        <v>0</v>
      </c>
      <c r="H142" s="284">
        <v>0</v>
      </c>
      <c r="I142" s="284">
        <v>0</v>
      </c>
      <c r="J142" s="284">
        <v>0</v>
      </c>
      <c r="L142" s="274"/>
      <c r="M142" s="274"/>
      <c r="N142" s="274"/>
      <c r="O142" s="274"/>
      <c r="P142" s="274"/>
    </row>
    <row r="143" spans="1:16" s="2" customFormat="1" ht="15" customHeight="1">
      <c r="A143" s="30">
        <v>42</v>
      </c>
      <c r="B143" s="28"/>
      <c r="C143" s="29"/>
      <c r="D143" s="120">
        <v>42</v>
      </c>
      <c r="E143" s="26" t="s">
        <v>11</v>
      </c>
      <c r="F143" s="284">
        <v>0</v>
      </c>
      <c r="G143" s="284">
        <v>0</v>
      </c>
      <c r="H143" s="284">
        <v>0</v>
      </c>
      <c r="I143" s="284">
        <v>0</v>
      </c>
      <c r="J143" s="284">
        <v>2654.4561682925209</v>
      </c>
      <c r="L143" s="274"/>
      <c r="M143" s="274"/>
      <c r="N143" s="274"/>
      <c r="O143" s="274"/>
      <c r="P143" s="274"/>
    </row>
    <row r="144" spans="1:16" s="2" customFormat="1" ht="15" customHeight="1">
      <c r="A144" s="30">
        <v>53</v>
      </c>
      <c r="B144" s="28"/>
      <c r="C144" s="29"/>
      <c r="D144" s="120">
        <v>36</v>
      </c>
      <c r="E144" s="26" t="s">
        <v>110</v>
      </c>
      <c r="F144" s="284">
        <v>0</v>
      </c>
      <c r="G144" s="284">
        <v>4645.298294511912</v>
      </c>
      <c r="H144" s="284">
        <v>2654.4561682925209</v>
      </c>
      <c r="I144" s="284">
        <v>0</v>
      </c>
      <c r="J144" s="284">
        <v>0</v>
      </c>
      <c r="L144" s="274"/>
      <c r="M144" s="274"/>
      <c r="N144" s="274"/>
      <c r="O144" s="274"/>
      <c r="P144" s="274"/>
    </row>
    <row r="145" spans="1:16" ht="15">
      <c r="A145" s="219" t="s">
        <v>33</v>
      </c>
      <c r="B145" s="219"/>
      <c r="C145" s="220" t="s">
        <v>129</v>
      </c>
      <c r="D145" s="221"/>
      <c r="E145" s="221"/>
      <c r="F145" s="282">
        <f>F146</f>
        <v>1057.1079700046453</v>
      </c>
      <c r="G145" s="282">
        <f t="shared" ref="G145" si="138">G146</f>
        <v>5972.5263786581718</v>
      </c>
      <c r="H145" s="282">
        <f t="shared" ref="H145" si="139">H146</f>
        <v>5972.5263786581718</v>
      </c>
      <c r="I145" s="282">
        <f t="shared" ref="I145" si="140">I146</f>
        <v>5972.5263786581718</v>
      </c>
      <c r="J145" s="282">
        <f t="shared" ref="J145" si="141">J146</f>
        <v>5972.5263786581718</v>
      </c>
      <c r="L145" s="274"/>
      <c r="M145" s="274"/>
      <c r="N145" s="274"/>
      <c r="O145" s="274"/>
      <c r="P145" s="274"/>
    </row>
    <row r="146" spans="1:16" ht="15">
      <c r="A146" s="229" t="s">
        <v>33</v>
      </c>
      <c r="B146" s="229"/>
      <c r="C146" s="25"/>
      <c r="D146" s="235" t="s">
        <v>61</v>
      </c>
      <c r="E146" s="235"/>
      <c r="F146" s="285">
        <f>SUM(F147)</f>
        <v>1057.1079700046453</v>
      </c>
      <c r="G146" s="285">
        <f>SUM(G147)</f>
        <v>5972.5263786581718</v>
      </c>
      <c r="H146" s="285">
        <f>SUM(H147)</f>
        <v>5972.5263786581718</v>
      </c>
      <c r="I146" s="283">
        <f>I147</f>
        <v>5972.5263786581718</v>
      </c>
      <c r="J146" s="283">
        <f>J147</f>
        <v>5972.5263786581718</v>
      </c>
      <c r="L146" s="274"/>
      <c r="M146" s="274"/>
      <c r="N146" s="274"/>
      <c r="O146" s="274"/>
      <c r="P146" s="274"/>
    </row>
    <row r="147" spans="1:16" s="2" customFormat="1" ht="15" customHeight="1">
      <c r="A147" s="40">
        <v>53</v>
      </c>
      <c r="B147" s="28"/>
      <c r="C147" s="29"/>
      <c r="D147" s="120">
        <v>32</v>
      </c>
      <c r="E147" s="26" t="s">
        <v>5</v>
      </c>
      <c r="F147" s="284">
        <v>1057.1079700046453</v>
      </c>
      <c r="G147" s="284">
        <v>5972.5263786581718</v>
      </c>
      <c r="H147" s="284">
        <v>5972.5263786581718</v>
      </c>
      <c r="I147" s="284">
        <v>5972.5263786581718</v>
      </c>
      <c r="J147" s="284">
        <v>5972.5263786581718</v>
      </c>
      <c r="L147" s="274"/>
      <c r="M147" s="274"/>
      <c r="N147" s="274"/>
      <c r="O147" s="274"/>
      <c r="P147" s="274"/>
    </row>
    <row r="148" spans="1:16" ht="30" customHeight="1">
      <c r="A148" s="38"/>
      <c r="B148" s="39"/>
      <c r="C148" s="236" t="s">
        <v>78</v>
      </c>
      <c r="D148" s="236"/>
      <c r="E148" s="236"/>
      <c r="F148" s="290">
        <f>F150+F154+F158+F161+F164+F167+F171+F174</f>
        <v>36955.492733426239</v>
      </c>
      <c r="G148" s="290">
        <f>G150+G154+G158+G161+G164+G167+G171+G174</f>
        <v>33578.870528900392</v>
      </c>
      <c r="H148" s="290">
        <f>H150+H154+H158+H161+H164+H167+H171+H174</f>
        <v>40878.624991704819</v>
      </c>
      <c r="I148" s="290">
        <f>I150+I154+I158+I161+I164+I167+I171+I174</f>
        <v>35967.881080363659</v>
      </c>
      <c r="J148" s="290">
        <f>J150+J154+J158+J161+J164+J167+J171+J174</f>
        <v>44594.863627314349</v>
      </c>
      <c r="L148" s="274"/>
      <c r="M148" s="274"/>
      <c r="N148" s="274"/>
      <c r="O148" s="274"/>
      <c r="P148" s="274"/>
    </row>
    <row r="149" spans="1:16" ht="15">
      <c r="A149" s="219" t="s">
        <v>34</v>
      </c>
      <c r="B149" s="219"/>
      <c r="C149" s="220" t="s">
        <v>126</v>
      </c>
      <c r="D149" s="221"/>
      <c r="E149" s="221"/>
      <c r="F149" s="282">
        <f>F150</f>
        <v>3708.2752671046519</v>
      </c>
      <c r="G149" s="282">
        <f t="shared" ref="G149" si="142">G150</f>
        <v>1990.8421262193906</v>
      </c>
      <c r="H149" s="282">
        <f t="shared" ref="H149" si="143">H150</f>
        <v>1990.8421262193906</v>
      </c>
      <c r="I149" s="282">
        <f t="shared" ref="I149" si="144">I150</f>
        <v>1327.2280841462605</v>
      </c>
      <c r="J149" s="282">
        <f t="shared" ref="J149" si="145">J150</f>
        <v>1327.2280841462605</v>
      </c>
      <c r="L149" s="274"/>
      <c r="M149" s="274"/>
      <c r="N149" s="274"/>
      <c r="O149" s="274"/>
      <c r="P149" s="274"/>
    </row>
    <row r="150" spans="1:16" ht="15">
      <c r="A150" s="229" t="s">
        <v>34</v>
      </c>
      <c r="B150" s="229"/>
      <c r="C150" s="25"/>
      <c r="D150" s="232" t="s">
        <v>62</v>
      </c>
      <c r="E150" s="232"/>
      <c r="F150" s="285">
        <f>SUM(F151:F152)</f>
        <v>3708.2752671046519</v>
      </c>
      <c r="G150" s="285">
        <f t="shared" ref="G150:J150" si="146">SUM(G151:G152)</f>
        <v>1990.8421262193906</v>
      </c>
      <c r="H150" s="285">
        <f t="shared" si="146"/>
        <v>1990.8421262193906</v>
      </c>
      <c r="I150" s="285">
        <f t="shared" si="146"/>
        <v>1327.2280841462605</v>
      </c>
      <c r="J150" s="285">
        <f t="shared" si="146"/>
        <v>1327.2280841462605</v>
      </c>
      <c r="L150" s="274"/>
      <c r="M150" s="274"/>
      <c r="N150" s="274"/>
      <c r="O150" s="274"/>
      <c r="P150" s="274"/>
    </row>
    <row r="151" spans="1:16" ht="15.75" customHeight="1">
      <c r="A151" s="9">
        <v>11</v>
      </c>
      <c r="D151" s="120">
        <v>32</v>
      </c>
      <c r="E151" s="26" t="s">
        <v>5</v>
      </c>
      <c r="F151" s="284">
        <v>2341.2303404340037</v>
      </c>
      <c r="G151" s="284">
        <v>0</v>
      </c>
      <c r="H151" s="284">
        <v>0</v>
      </c>
      <c r="I151" s="284">
        <v>0</v>
      </c>
      <c r="J151" s="284">
        <v>0</v>
      </c>
      <c r="L151" s="274"/>
      <c r="M151" s="274"/>
      <c r="N151" s="274"/>
      <c r="O151" s="274"/>
      <c r="P151" s="274"/>
    </row>
    <row r="152" spans="1:16" ht="15.75" customHeight="1">
      <c r="A152" s="9">
        <v>11</v>
      </c>
      <c r="D152" s="120">
        <v>38</v>
      </c>
      <c r="E152" s="26" t="s">
        <v>16</v>
      </c>
      <c r="F152" s="284">
        <v>1367.0449266706482</v>
      </c>
      <c r="G152" s="284">
        <v>1990.8421262193906</v>
      </c>
      <c r="H152" s="284">
        <v>1990.8421262193906</v>
      </c>
      <c r="I152" s="284">
        <v>1327.2280841462605</v>
      </c>
      <c r="J152" s="284">
        <v>1327.2280841462605</v>
      </c>
      <c r="L152" s="274"/>
      <c r="M152" s="274"/>
      <c r="N152" s="274"/>
      <c r="O152" s="274"/>
      <c r="P152" s="274"/>
    </row>
    <row r="153" spans="1:16" ht="15">
      <c r="A153" s="219" t="s">
        <v>34</v>
      </c>
      <c r="B153" s="219"/>
      <c r="C153" s="220" t="s">
        <v>126</v>
      </c>
      <c r="D153" s="221"/>
      <c r="E153" s="221"/>
      <c r="F153" s="282">
        <f>F154</f>
        <v>16583.714911407526</v>
      </c>
      <c r="G153" s="282">
        <f t="shared" ref="G153" si="147">G154</f>
        <v>13272.280841462605</v>
      </c>
      <c r="H153" s="282">
        <f t="shared" ref="H153" si="148">H154</f>
        <v>13272.280841462605</v>
      </c>
      <c r="I153" s="282">
        <f t="shared" ref="I153" si="149">I154</f>
        <v>13272.280841462605</v>
      </c>
      <c r="J153" s="282">
        <f t="shared" ref="J153" si="150">J154</f>
        <v>13272.280841462605</v>
      </c>
      <c r="L153" s="274"/>
      <c r="M153" s="274"/>
      <c r="N153" s="274"/>
      <c r="O153" s="274"/>
      <c r="P153" s="274"/>
    </row>
    <row r="154" spans="1:16" ht="15" customHeight="1">
      <c r="A154" s="229" t="s">
        <v>34</v>
      </c>
      <c r="B154" s="229"/>
      <c r="C154" s="25"/>
      <c r="D154" s="231" t="s">
        <v>93</v>
      </c>
      <c r="E154" s="231"/>
      <c r="F154" s="285">
        <f>SUM(F155:F156)</f>
        <v>16583.714911407526</v>
      </c>
      <c r="G154" s="285">
        <f t="shared" ref="G154:J154" si="151">SUM(G155:G156)</f>
        <v>13272.280841462605</v>
      </c>
      <c r="H154" s="285">
        <f t="shared" si="151"/>
        <v>13272.280841462605</v>
      </c>
      <c r="I154" s="285">
        <f t="shared" si="151"/>
        <v>13272.280841462605</v>
      </c>
      <c r="J154" s="285">
        <f t="shared" si="151"/>
        <v>13272.280841462605</v>
      </c>
      <c r="L154" s="274"/>
      <c r="M154" s="274"/>
      <c r="N154" s="274"/>
      <c r="O154" s="274"/>
      <c r="P154" s="274"/>
    </row>
    <row r="155" spans="1:16" ht="15" customHeight="1">
      <c r="A155" s="30">
        <v>42</v>
      </c>
      <c r="B155" s="41"/>
      <c r="C155" s="13"/>
      <c r="D155" s="120">
        <v>32</v>
      </c>
      <c r="E155" s="26" t="s">
        <v>5</v>
      </c>
      <c r="F155" s="284">
        <v>9954.2106310969539</v>
      </c>
      <c r="G155" s="284">
        <v>0</v>
      </c>
      <c r="H155" s="284">
        <v>0</v>
      </c>
      <c r="I155" s="284">
        <v>0</v>
      </c>
      <c r="J155" s="284">
        <v>0</v>
      </c>
      <c r="L155" s="274"/>
      <c r="M155" s="274"/>
      <c r="N155" s="274"/>
      <c r="O155" s="274"/>
      <c r="P155" s="274"/>
    </row>
    <row r="156" spans="1:16" ht="15" customHeight="1">
      <c r="A156" s="30">
        <v>42</v>
      </c>
      <c r="B156" s="41"/>
      <c r="C156" s="13"/>
      <c r="D156" s="120">
        <v>42</v>
      </c>
      <c r="E156" s="26" t="s">
        <v>11</v>
      </c>
      <c r="F156" s="284">
        <v>6629.5042803105707</v>
      </c>
      <c r="G156" s="284">
        <v>13272.280841462605</v>
      </c>
      <c r="H156" s="284">
        <v>13272.280841462605</v>
      </c>
      <c r="I156" s="284">
        <v>13272.280841462605</v>
      </c>
      <c r="J156" s="284">
        <v>13272.280841462605</v>
      </c>
      <c r="L156" s="274"/>
      <c r="M156" s="274"/>
      <c r="N156" s="274"/>
      <c r="O156" s="274"/>
      <c r="P156" s="274"/>
    </row>
    <row r="157" spans="1:16" ht="15">
      <c r="A157" s="219" t="s">
        <v>34</v>
      </c>
      <c r="B157" s="219"/>
      <c r="C157" s="220" t="s">
        <v>126</v>
      </c>
      <c r="D157" s="221"/>
      <c r="E157" s="221"/>
      <c r="F157" s="282">
        <f>F158</f>
        <v>0</v>
      </c>
      <c r="G157" s="282">
        <f t="shared" ref="G157" si="152">G158</f>
        <v>398.16842524387812</v>
      </c>
      <c r="H157" s="282">
        <f t="shared" ref="H157" si="153">H158</f>
        <v>398.16842524387812</v>
      </c>
      <c r="I157" s="282">
        <f t="shared" ref="I157" si="154">I158</f>
        <v>796.33685048775624</v>
      </c>
      <c r="J157" s="282">
        <f t="shared" ref="J157" si="155">J158</f>
        <v>796.33685048775624</v>
      </c>
      <c r="L157" s="274"/>
      <c r="M157" s="274"/>
      <c r="N157" s="274"/>
      <c r="O157" s="274"/>
      <c r="P157" s="274"/>
    </row>
    <row r="158" spans="1:16" ht="15" customHeight="1">
      <c r="A158" s="229" t="s">
        <v>34</v>
      </c>
      <c r="B158" s="229"/>
      <c r="C158" s="25"/>
      <c r="D158" s="231" t="s">
        <v>63</v>
      </c>
      <c r="E158" s="231"/>
      <c r="F158" s="285">
        <f>SUM(F159)</f>
        <v>0</v>
      </c>
      <c r="G158" s="285">
        <f>SUM(G159)</f>
        <v>398.16842524387812</v>
      </c>
      <c r="H158" s="285">
        <f>SUM(H159)</f>
        <v>398.16842524387812</v>
      </c>
      <c r="I158" s="292">
        <f>SUM(I159)</f>
        <v>796.33685048775624</v>
      </c>
      <c r="J158" s="292">
        <f>SUM(J159)</f>
        <v>796.33685048775624</v>
      </c>
      <c r="L158" s="274"/>
      <c r="M158" s="274"/>
      <c r="N158" s="274"/>
      <c r="O158" s="274"/>
      <c r="P158" s="274"/>
    </row>
    <row r="159" spans="1:16" ht="15" customHeight="1">
      <c r="A159" s="40">
        <v>11</v>
      </c>
      <c r="D159" s="120">
        <v>32</v>
      </c>
      <c r="E159" s="26" t="s">
        <v>5</v>
      </c>
      <c r="F159" s="284">
        <v>0</v>
      </c>
      <c r="G159" s="284">
        <v>398.16842524387812</v>
      </c>
      <c r="H159" s="284">
        <v>398.16842524387812</v>
      </c>
      <c r="I159" s="284">
        <v>796.33685048775624</v>
      </c>
      <c r="J159" s="284">
        <v>796.33685048775624</v>
      </c>
      <c r="L159" s="274"/>
      <c r="M159" s="274"/>
      <c r="N159" s="274"/>
      <c r="O159" s="274"/>
      <c r="P159" s="274"/>
    </row>
    <row r="160" spans="1:16" ht="15">
      <c r="A160" s="219" t="s">
        <v>35</v>
      </c>
      <c r="B160" s="219"/>
      <c r="C160" s="220" t="s">
        <v>127</v>
      </c>
      <c r="D160" s="221"/>
      <c r="E160" s="221"/>
      <c r="F160" s="282">
        <f>F161</f>
        <v>663.61404207313024</v>
      </c>
      <c r="G160" s="282">
        <f t="shared" ref="G160" si="156">G161</f>
        <v>1327.2280841462605</v>
      </c>
      <c r="H160" s="282">
        <f t="shared" ref="H160" si="157">H161</f>
        <v>1327.2280841462605</v>
      </c>
      <c r="I160" s="282">
        <f t="shared" ref="I160" si="158">I161</f>
        <v>1327.2280841462605</v>
      </c>
      <c r="J160" s="282">
        <f t="shared" ref="J160" si="159">J161</f>
        <v>2654.4561682925209</v>
      </c>
      <c r="L160" s="274"/>
      <c r="M160" s="274"/>
      <c r="N160" s="274"/>
      <c r="O160" s="274"/>
      <c r="P160" s="274"/>
    </row>
    <row r="161" spans="1:16" ht="15" customHeight="1">
      <c r="A161" s="229" t="s">
        <v>35</v>
      </c>
      <c r="B161" s="229"/>
      <c r="C161" s="25"/>
      <c r="D161" s="233" t="s">
        <v>64</v>
      </c>
      <c r="E161" s="233"/>
      <c r="F161" s="285">
        <f>SUM(F162)</f>
        <v>663.61404207313024</v>
      </c>
      <c r="G161" s="285">
        <f>SUM(G162)</f>
        <v>1327.2280841462605</v>
      </c>
      <c r="H161" s="285">
        <f>SUM(H162)</f>
        <v>1327.2280841462605</v>
      </c>
      <c r="I161" s="285">
        <f>SUM(I162)</f>
        <v>1327.2280841462605</v>
      </c>
      <c r="J161" s="285">
        <f>SUM(J162)</f>
        <v>2654.4561682925209</v>
      </c>
      <c r="L161" s="274"/>
      <c r="M161" s="274"/>
      <c r="N161" s="274"/>
      <c r="O161" s="274"/>
      <c r="P161" s="274"/>
    </row>
    <row r="162" spans="1:16" ht="15" customHeight="1">
      <c r="A162" s="9">
        <v>11</v>
      </c>
      <c r="D162" s="120">
        <v>38</v>
      </c>
      <c r="E162" s="26" t="s">
        <v>16</v>
      </c>
      <c r="F162" s="284">
        <v>663.61404207313024</v>
      </c>
      <c r="G162" s="284">
        <v>1327.2280841462605</v>
      </c>
      <c r="H162" s="284">
        <v>1327.2280841462605</v>
      </c>
      <c r="I162" s="284">
        <v>1327.2280841462605</v>
      </c>
      <c r="J162" s="284">
        <v>2654.4561682925209</v>
      </c>
      <c r="L162" s="274"/>
      <c r="M162" s="274"/>
      <c r="N162" s="274"/>
      <c r="O162" s="274"/>
      <c r="P162" s="274"/>
    </row>
    <row r="163" spans="1:16" ht="15">
      <c r="A163" s="219" t="s">
        <v>35</v>
      </c>
      <c r="B163" s="219"/>
      <c r="C163" s="220" t="s">
        <v>127</v>
      </c>
      <c r="D163" s="221"/>
      <c r="E163" s="221"/>
      <c r="F163" s="282">
        <f>F164</f>
        <v>583.98035702435459</v>
      </c>
      <c r="G163" s="282">
        <f t="shared" ref="G163" si="160">G164</f>
        <v>1327.2280841462605</v>
      </c>
      <c r="H163" s="282">
        <f t="shared" ref="H163" si="161">H164</f>
        <v>1327.2280841462605</v>
      </c>
      <c r="I163" s="282">
        <f t="shared" ref="I163" si="162">I164</f>
        <v>1990.8421262193906</v>
      </c>
      <c r="J163" s="282">
        <f t="shared" ref="J163" si="163">J164</f>
        <v>1990.8421262193906</v>
      </c>
      <c r="L163" s="274"/>
      <c r="M163" s="274"/>
      <c r="N163" s="274"/>
      <c r="O163" s="274"/>
      <c r="P163" s="274"/>
    </row>
    <row r="164" spans="1:16" ht="15">
      <c r="A164" s="229" t="s">
        <v>35</v>
      </c>
      <c r="B164" s="229"/>
      <c r="C164" s="25"/>
      <c r="D164" s="232" t="s">
        <v>65</v>
      </c>
      <c r="E164" s="232"/>
      <c r="F164" s="285">
        <f>SUM(F165)</f>
        <v>583.98035702435459</v>
      </c>
      <c r="G164" s="285">
        <f>SUM(G165)</f>
        <v>1327.2280841462605</v>
      </c>
      <c r="H164" s="285">
        <f>SUM(H165)</f>
        <v>1327.2280841462605</v>
      </c>
      <c r="I164" s="285">
        <f>SUM(I165:I165)</f>
        <v>1990.8421262193906</v>
      </c>
      <c r="J164" s="285">
        <f>SUM(J165:J165)</f>
        <v>1990.8421262193906</v>
      </c>
      <c r="L164" s="274"/>
      <c r="M164" s="274"/>
      <c r="N164" s="274"/>
      <c r="O164" s="274"/>
      <c r="P164" s="274"/>
    </row>
    <row r="165" spans="1:16" ht="20.25" customHeight="1">
      <c r="A165" s="5">
        <v>11</v>
      </c>
      <c r="D165" s="120">
        <v>38</v>
      </c>
      <c r="E165" s="26" t="s">
        <v>16</v>
      </c>
      <c r="F165" s="284">
        <v>583.98035702435459</v>
      </c>
      <c r="G165" s="284">
        <v>1327.2280841462605</v>
      </c>
      <c r="H165" s="284">
        <v>1327.2280841462605</v>
      </c>
      <c r="I165" s="284">
        <v>1990.8421262193906</v>
      </c>
      <c r="J165" s="284">
        <v>1990.8421262193906</v>
      </c>
      <c r="L165" s="274"/>
      <c r="M165" s="274"/>
      <c r="N165" s="274"/>
      <c r="O165" s="274"/>
      <c r="P165" s="274"/>
    </row>
    <row r="166" spans="1:16" ht="15">
      <c r="A166" s="219" t="s">
        <v>36</v>
      </c>
      <c r="B166" s="219"/>
      <c r="C166" s="220" t="s">
        <v>128</v>
      </c>
      <c r="D166" s="221"/>
      <c r="E166" s="221"/>
      <c r="F166" s="282">
        <f>F167</f>
        <v>6516.6898931581391</v>
      </c>
      <c r="G166" s="282">
        <f t="shared" ref="G166" si="164">G167</f>
        <v>3318.0702103656513</v>
      </c>
      <c r="H166" s="282">
        <f t="shared" ref="H166" si="165">H167</f>
        <v>2654.4561682925209</v>
      </c>
      <c r="I166" s="282">
        <f t="shared" ref="I166" si="166">I167</f>
        <v>2654.4561682925209</v>
      </c>
      <c r="J166" s="282">
        <f t="shared" ref="J166" si="167">J167</f>
        <v>3318.0702103656513</v>
      </c>
      <c r="L166" s="274"/>
      <c r="M166" s="274"/>
      <c r="N166" s="274"/>
      <c r="O166" s="274"/>
      <c r="P166" s="274"/>
    </row>
    <row r="167" spans="1:16" ht="15">
      <c r="A167" s="229" t="s">
        <v>36</v>
      </c>
      <c r="B167" s="229"/>
      <c r="C167" s="25"/>
      <c r="D167" s="232" t="s">
        <v>66</v>
      </c>
      <c r="E167" s="232"/>
      <c r="F167" s="285">
        <f>SUM(F168:F169)</f>
        <v>6516.6898931581391</v>
      </c>
      <c r="G167" s="285">
        <f t="shared" ref="G167:J167" si="168">SUM(G168:G169)</f>
        <v>3318.0702103656513</v>
      </c>
      <c r="H167" s="285">
        <f t="shared" si="168"/>
        <v>2654.4561682925209</v>
      </c>
      <c r="I167" s="285">
        <f t="shared" si="168"/>
        <v>2654.4561682925209</v>
      </c>
      <c r="J167" s="285">
        <f t="shared" si="168"/>
        <v>3318.0702103656513</v>
      </c>
      <c r="L167" s="274"/>
      <c r="M167" s="274"/>
      <c r="N167" s="274"/>
      <c r="O167" s="274"/>
      <c r="P167" s="274"/>
    </row>
    <row r="168" spans="1:16" ht="15" customHeight="1">
      <c r="A168" s="5">
        <v>11</v>
      </c>
      <c r="D168" s="120">
        <v>32</v>
      </c>
      <c r="E168" s="26" t="s">
        <v>5</v>
      </c>
      <c r="F168" s="284">
        <v>1473.2231734023492</v>
      </c>
      <c r="G168" s="284">
        <v>0</v>
      </c>
      <c r="H168" s="284">
        <v>0</v>
      </c>
      <c r="I168" s="284">
        <v>0</v>
      </c>
      <c r="J168" s="284">
        <v>0</v>
      </c>
      <c r="L168" s="274"/>
      <c r="M168" s="274"/>
      <c r="N168" s="274"/>
      <c r="O168" s="274"/>
      <c r="P168" s="274"/>
    </row>
    <row r="169" spans="1:16" ht="15" customHeight="1">
      <c r="A169" s="5">
        <v>11</v>
      </c>
      <c r="D169" s="120">
        <v>38</v>
      </c>
      <c r="E169" s="26" t="s">
        <v>16</v>
      </c>
      <c r="F169" s="284">
        <v>5043.4667197557901</v>
      </c>
      <c r="G169" s="284">
        <v>3318.0702103656513</v>
      </c>
      <c r="H169" s="284">
        <v>2654.4561682925209</v>
      </c>
      <c r="I169" s="284">
        <v>2654.4561682925209</v>
      </c>
      <c r="J169" s="284">
        <v>3318.0702103656513</v>
      </c>
      <c r="L169" s="274"/>
      <c r="M169" s="274"/>
      <c r="N169" s="274"/>
      <c r="O169" s="274"/>
      <c r="P169" s="274"/>
    </row>
    <row r="170" spans="1:16" ht="15">
      <c r="A170" s="219" t="s">
        <v>35</v>
      </c>
      <c r="B170" s="219"/>
      <c r="C170" s="220" t="s">
        <v>127</v>
      </c>
      <c r="D170" s="221"/>
      <c r="E170" s="221"/>
      <c r="F170" s="282">
        <f>F171</f>
        <v>8899.2182626584381</v>
      </c>
      <c r="G170" s="282">
        <f t="shared" ref="G170" si="169">G171</f>
        <v>5308.9123365850419</v>
      </c>
      <c r="H170" s="282">
        <f t="shared" ref="H170" si="170">H171</f>
        <v>7963.3685048775624</v>
      </c>
      <c r="I170" s="282">
        <f t="shared" ref="I170" si="171">I171</f>
        <v>7963.3685048775624</v>
      </c>
      <c r="J170" s="282">
        <f t="shared" ref="J170" si="172">J171</f>
        <v>7963.3685048775624</v>
      </c>
      <c r="L170" s="274"/>
      <c r="M170" s="274"/>
      <c r="N170" s="274"/>
      <c r="O170" s="274"/>
      <c r="P170" s="274"/>
    </row>
    <row r="171" spans="1:16" ht="15" customHeight="1">
      <c r="A171" s="229" t="s">
        <v>35</v>
      </c>
      <c r="B171" s="229"/>
      <c r="C171" s="25"/>
      <c r="D171" s="233" t="s">
        <v>83</v>
      </c>
      <c r="E171" s="233"/>
      <c r="F171" s="285">
        <f>SUM(F172)</f>
        <v>8899.2182626584381</v>
      </c>
      <c r="G171" s="285">
        <f>SUM(G172)</f>
        <v>5308.9123365850419</v>
      </c>
      <c r="H171" s="285">
        <f>SUM(H172)</f>
        <v>7963.3685048775624</v>
      </c>
      <c r="I171" s="285">
        <f>SUM(I172:I172)</f>
        <v>7963.3685048775624</v>
      </c>
      <c r="J171" s="285">
        <f>SUM(J172:J172)</f>
        <v>7963.3685048775624</v>
      </c>
      <c r="L171" s="274"/>
      <c r="M171" s="274"/>
      <c r="N171" s="274"/>
      <c r="O171" s="274"/>
      <c r="P171" s="274"/>
    </row>
    <row r="172" spans="1:16" ht="15">
      <c r="A172" s="5">
        <v>11</v>
      </c>
      <c r="D172" s="120">
        <v>38</v>
      </c>
      <c r="E172" s="26" t="s">
        <v>16</v>
      </c>
      <c r="F172" s="284">
        <v>8899.2182626584381</v>
      </c>
      <c r="G172" s="284">
        <v>5308.9123365850419</v>
      </c>
      <c r="H172" s="284">
        <v>7963.3685048775624</v>
      </c>
      <c r="I172" s="284">
        <v>7963.3685048775624</v>
      </c>
      <c r="J172" s="284">
        <v>7963.3685048775624</v>
      </c>
      <c r="L172" s="274"/>
      <c r="M172" s="274"/>
      <c r="N172" s="274"/>
      <c r="O172" s="274"/>
      <c r="P172" s="274"/>
    </row>
    <row r="173" spans="1:16" ht="15">
      <c r="A173" s="219" t="s">
        <v>34</v>
      </c>
      <c r="B173" s="219"/>
      <c r="C173" s="220" t="s">
        <v>126</v>
      </c>
      <c r="D173" s="221"/>
      <c r="E173" s="221"/>
      <c r="F173" s="282">
        <f>F174</f>
        <v>0</v>
      </c>
      <c r="G173" s="282">
        <f t="shared" ref="G173" si="173">G174</f>
        <v>6636.1404207313026</v>
      </c>
      <c r="H173" s="282">
        <f t="shared" ref="H173" si="174">H174</f>
        <v>11945.052757316344</v>
      </c>
      <c r="I173" s="282">
        <f t="shared" ref="I173" si="175">I174</f>
        <v>6636.1404207313026</v>
      </c>
      <c r="J173" s="282">
        <f t="shared" ref="J173" si="176">J174</f>
        <v>13272.280841462605</v>
      </c>
      <c r="L173" s="274"/>
      <c r="M173" s="274"/>
      <c r="N173" s="274"/>
      <c r="O173" s="274"/>
      <c r="P173" s="274"/>
    </row>
    <row r="174" spans="1:16" ht="15">
      <c r="A174" s="229" t="s">
        <v>34</v>
      </c>
      <c r="B174" s="229"/>
      <c r="C174" s="25"/>
      <c r="D174" s="233" t="s">
        <v>88</v>
      </c>
      <c r="E174" s="233"/>
      <c r="F174" s="285">
        <f>SUM(F175)</f>
        <v>0</v>
      </c>
      <c r="G174" s="285">
        <f>SUM(G175)</f>
        <v>6636.1404207313026</v>
      </c>
      <c r="H174" s="285">
        <f>SUM(H175)</f>
        <v>11945.052757316344</v>
      </c>
      <c r="I174" s="285">
        <f>SUM(I175:I175)</f>
        <v>6636.1404207313026</v>
      </c>
      <c r="J174" s="285">
        <f>SUM(J175:J175)</f>
        <v>13272.280841462605</v>
      </c>
      <c r="L174" s="274"/>
      <c r="M174" s="274"/>
      <c r="N174" s="274"/>
      <c r="O174" s="274"/>
      <c r="P174" s="274"/>
    </row>
    <row r="175" spans="1:16" ht="15">
      <c r="A175" s="40">
        <v>53</v>
      </c>
      <c r="B175" s="10"/>
      <c r="C175" s="11"/>
      <c r="D175" s="120">
        <v>42</v>
      </c>
      <c r="E175" s="26" t="s">
        <v>11</v>
      </c>
      <c r="F175" s="284">
        <v>0</v>
      </c>
      <c r="G175" s="284">
        <v>6636.1404207313026</v>
      </c>
      <c r="H175" s="284">
        <v>11945.052757316344</v>
      </c>
      <c r="I175" s="284">
        <v>6636.1404207313026</v>
      </c>
      <c r="J175" s="284">
        <v>13272.280841462605</v>
      </c>
      <c r="L175" s="274"/>
      <c r="M175" s="274"/>
      <c r="N175" s="274"/>
      <c r="O175" s="274"/>
      <c r="P175" s="274"/>
    </row>
    <row r="176" spans="1:16" ht="30" customHeight="1">
      <c r="A176" s="38"/>
      <c r="B176" s="39"/>
      <c r="C176" s="234" t="s">
        <v>79</v>
      </c>
      <c r="D176" s="234"/>
      <c r="E176" s="234"/>
      <c r="F176" s="290">
        <f>F181+F178</f>
        <v>4140.9516225363323</v>
      </c>
      <c r="G176" s="290">
        <f>G181+G178</f>
        <v>7299.7544628044325</v>
      </c>
      <c r="H176" s="290">
        <f>H181+H178</f>
        <v>9290.5965890238222</v>
      </c>
      <c r="I176" s="290">
        <f>I181+I178</f>
        <v>9290.5965890238222</v>
      </c>
      <c r="J176" s="290">
        <f>J181+J178</f>
        <v>9290.5965890238222</v>
      </c>
      <c r="L176" s="274"/>
      <c r="M176" s="274"/>
      <c r="N176" s="274"/>
      <c r="O176" s="274"/>
      <c r="P176" s="274"/>
    </row>
    <row r="177" spans="1:16" ht="15">
      <c r="A177" s="219" t="s">
        <v>37</v>
      </c>
      <c r="B177" s="219"/>
      <c r="C177" s="220" t="s">
        <v>125</v>
      </c>
      <c r="D177" s="221"/>
      <c r="E177" s="221"/>
      <c r="F177" s="282">
        <f>F178</f>
        <v>4140.9516225363323</v>
      </c>
      <c r="G177" s="282">
        <f t="shared" ref="G177" si="177">G178</f>
        <v>6636.1404207313026</v>
      </c>
      <c r="H177" s="282">
        <f t="shared" ref="H177" si="178">H178</f>
        <v>7963.3685048775624</v>
      </c>
      <c r="I177" s="282">
        <f t="shared" ref="I177" si="179">I178</f>
        <v>7963.3685048775624</v>
      </c>
      <c r="J177" s="282">
        <f t="shared" ref="J177" si="180">J178</f>
        <v>7963.3685048775624</v>
      </c>
      <c r="L177" s="274"/>
      <c r="M177" s="274"/>
      <c r="N177" s="274"/>
      <c r="O177" s="274"/>
      <c r="P177" s="274"/>
    </row>
    <row r="178" spans="1:16" ht="15">
      <c r="A178" s="229" t="s">
        <v>37</v>
      </c>
      <c r="B178" s="229"/>
      <c r="C178" s="25"/>
      <c r="D178" s="232" t="s">
        <v>94</v>
      </c>
      <c r="E178" s="232"/>
      <c r="F178" s="285">
        <f>SUM(F179)</f>
        <v>4140.9516225363323</v>
      </c>
      <c r="G178" s="285">
        <f>SUM(G179)</f>
        <v>6636.1404207313026</v>
      </c>
      <c r="H178" s="285">
        <f>SUM(H179)</f>
        <v>7963.3685048775624</v>
      </c>
      <c r="I178" s="285">
        <f>SUM(I179:I179)</f>
        <v>7963.3685048775624</v>
      </c>
      <c r="J178" s="285">
        <f>SUM(J179:J179)</f>
        <v>7963.3685048775624</v>
      </c>
      <c r="L178" s="274"/>
      <c r="M178" s="274"/>
      <c r="N178" s="274"/>
      <c r="O178" s="274"/>
      <c r="P178" s="274"/>
    </row>
    <row r="179" spans="1:16" ht="15">
      <c r="A179" s="42">
        <v>53</v>
      </c>
      <c r="B179" s="41"/>
      <c r="C179" s="13"/>
      <c r="D179" s="120">
        <v>37</v>
      </c>
      <c r="E179" s="26" t="s">
        <v>38</v>
      </c>
      <c r="F179" s="284">
        <v>4140.9516225363323</v>
      </c>
      <c r="G179" s="284">
        <v>6636.1404207313026</v>
      </c>
      <c r="H179" s="284">
        <v>7963.3685048775624</v>
      </c>
      <c r="I179" s="284">
        <v>7963.3685048775624</v>
      </c>
      <c r="J179" s="284">
        <v>7963.3685048775624</v>
      </c>
      <c r="L179" s="274"/>
      <c r="M179" s="274"/>
      <c r="N179" s="274"/>
      <c r="O179" s="274"/>
      <c r="P179" s="274"/>
    </row>
    <row r="180" spans="1:16" ht="15">
      <c r="A180" s="219" t="s">
        <v>39</v>
      </c>
      <c r="B180" s="219"/>
      <c r="C180" s="220" t="s">
        <v>124</v>
      </c>
      <c r="D180" s="221"/>
      <c r="E180" s="221"/>
      <c r="F180" s="282">
        <f>F181</f>
        <v>0</v>
      </c>
      <c r="G180" s="282">
        <f t="shared" ref="G180" si="181">G181</f>
        <v>663.61404207313024</v>
      </c>
      <c r="H180" s="282">
        <f t="shared" ref="H180" si="182">H181</f>
        <v>1327.2280841462605</v>
      </c>
      <c r="I180" s="282">
        <f t="shared" ref="I180" si="183">I181</f>
        <v>1327.2280841462605</v>
      </c>
      <c r="J180" s="282">
        <f t="shared" ref="J180" si="184">J181</f>
        <v>1327.2280841462605</v>
      </c>
      <c r="L180" s="274"/>
      <c r="M180" s="274"/>
      <c r="N180" s="274"/>
      <c r="O180" s="274"/>
      <c r="P180" s="274"/>
    </row>
    <row r="181" spans="1:16" ht="15">
      <c r="A181" s="229" t="s">
        <v>39</v>
      </c>
      <c r="B181" s="229"/>
      <c r="C181" s="25"/>
      <c r="D181" s="232" t="s">
        <v>67</v>
      </c>
      <c r="E181" s="232"/>
      <c r="F181" s="285">
        <f>SUM(F182)</f>
        <v>0</v>
      </c>
      <c r="G181" s="285">
        <f>SUM(G182)</f>
        <v>663.61404207313024</v>
      </c>
      <c r="H181" s="285">
        <f>SUM(H182)</f>
        <v>1327.2280841462605</v>
      </c>
      <c r="I181" s="285">
        <f>SUM(I182:I182)</f>
        <v>1327.2280841462605</v>
      </c>
      <c r="J181" s="285">
        <f>SUM(J182:J182)</f>
        <v>1327.2280841462605</v>
      </c>
      <c r="L181" s="274"/>
      <c r="M181" s="274"/>
      <c r="N181" s="274"/>
      <c r="O181" s="274"/>
      <c r="P181" s="274"/>
    </row>
    <row r="182" spans="1:16" ht="15">
      <c r="A182" s="42">
        <v>11</v>
      </c>
      <c r="B182" s="41"/>
      <c r="C182" s="13"/>
      <c r="D182" s="120">
        <v>37</v>
      </c>
      <c r="E182" s="26" t="s">
        <v>38</v>
      </c>
      <c r="F182" s="284">
        <v>0</v>
      </c>
      <c r="G182" s="284">
        <v>663.61404207313024</v>
      </c>
      <c r="H182" s="284">
        <v>1327.2280841462605</v>
      </c>
      <c r="I182" s="284">
        <v>1327.2280841462605</v>
      </c>
      <c r="J182" s="284">
        <v>1327.2280841462605</v>
      </c>
      <c r="L182" s="274"/>
      <c r="M182" s="274"/>
      <c r="N182" s="274"/>
      <c r="O182" s="274"/>
      <c r="P182" s="274"/>
    </row>
    <row r="183" spans="1:16">
      <c r="A183" s="38"/>
      <c r="B183" s="39"/>
      <c r="C183" s="43" t="s">
        <v>80</v>
      </c>
      <c r="D183" s="44"/>
      <c r="E183" s="45"/>
      <c r="F183" s="290">
        <f>F185</f>
        <v>19908.421262193908</v>
      </c>
      <c r="G183" s="290">
        <f>G185</f>
        <v>22562.877430486427</v>
      </c>
      <c r="H183" s="290">
        <f>H185</f>
        <v>22562.877430486427</v>
      </c>
      <c r="I183" s="290">
        <f>I185</f>
        <v>22562.877430486427</v>
      </c>
      <c r="J183" s="290">
        <f>J185</f>
        <v>22562.877430486427</v>
      </c>
      <c r="L183" s="274"/>
      <c r="M183" s="274"/>
      <c r="N183" s="274"/>
      <c r="O183" s="274"/>
      <c r="P183" s="274"/>
    </row>
    <row r="184" spans="1:16" ht="15">
      <c r="A184" s="219" t="s">
        <v>40</v>
      </c>
      <c r="B184" s="219"/>
      <c r="C184" s="220" t="s">
        <v>123</v>
      </c>
      <c r="D184" s="221"/>
      <c r="E184" s="221"/>
      <c r="F184" s="282">
        <f>F185</f>
        <v>19908.421262193908</v>
      </c>
      <c r="G184" s="282">
        <f t="shared" ref="G184" si="185">G185</f>
        <v>22562.877430486427</v>
      </c>
      <c r="H184" s="282">
        <f t="shared" ref="H184" si="186">H185</f>
        <v>22562.877430486427</v>
      </c>
      <c r="I184" s="282">
        <f t="shared" ref="I184" si="187">I185</f>
        <v>22562.877430486427</v>
      </c>
      <c r="J184" s="282">
        <f t="shared" ref="J184" si="188">J185</f>
        <v>22562.877430486427</v>
      </c>
      <c r="L184" s="274"/>
      <c r="M184" s="274"/>
      <c r="N184" s="274"/>
      <c r="O184" s="274"/>
      <c r="P184" s="274"/>
    </row>
    <row r="185" spans="1:16" ht="15">
      <c r="A185" s="229" t="s">
        <v>40</v>
      </c>
      <c r="B185" s="229"/>
      <c r="C185" s="25"/>
      <c r="D185" s="232" t="s">
        <v>68</v>
      </c>
      <c r="E185" s="232"/>
      <c r="F185" s="285">
        <f>SUM(F186:F187)</f>
        <v>19908.421262193908</v>
      </c>
      <c r="G185" s="285">
        <f>SUM(G186:G187)</f>
        <v>22562.877430486427</v>
      </c>
      <c r="H185" s="285">
        <f>SUM(H186:H187)</f>
        <v>22562.877430486427</v>
      </c>
      <c r="I185" s="283">
        <f>SUM(I186:I187)</f>
        <v>22562.877430486427</v>
      </c>
      <c r="J185" s="283">
        <f>SUM(J186:J187)</f>
        <v>22562.877430486427</v>
      </c>
      <c r="L185" s="274"/>
      <c r="M185" s="274"/>
      <c r="N185" s="274"/>
      <c r="O185" s="274"/>
      <c r="P185" s="274"/>
    </row>
    <row r="186" spans="1:16" s="2" customFormat="1" ht="15" customHeight="1">
      <c r="A186" s="9">
        <v>11.53</v>
      </c>
      <c r="B186" s="10"/>
      <c r="C186" s="11"/>
      <c r="D186" s="120">
        <v>37</v>
      </c>
      <c r="E186" s="26" t="s">
        <v>38</v>
      </c>
      <c r="F186" s="284">
        <v>19908.421262193908</v>
      </c>
      <c r="G186" s="284">
        <v>22562.877430486427</v>
      </c>
      <c r="H186" s="284">
        <v>22562.877430486427</v>
      </c>
      <c r="I186" s="284">
        <v>22562.877430486427</v>
      </c>
      <c r="J186" s="284">
        <v>22562.877430486427</v>
      </c>
      <c r="L186" s="274"/>
      <c r="M186" s="274"/>
      <c r="N186" s="274"/>
      <c r="O186" s="274"/>
      <c r="P186" s="274"/>
    </row>
    <row r="187" spans="1:16" s="2" customFormat="1" ht="30.75" hidden="1" customHeight="1">
      <c r="A187" s="9"/>
      <c r="B187" s="10"/>
      <c r="C187" s="11"/>
      <c r="D187" s="6">
        <v>422</v>
      </c>
      <c r="E187" s="12" t="s">
        <v>10</v>
      </c>
      <c r="F187" s="286"/>
      <c r="G187" s="286"/>
      <c r="H187" s="286"/>
      <c r="I187" s="289"/>
      <c r="J187" s="289"/>
      <c r="L187" s="274"/>
      <c r="M187" s="274"/>
      <c r="N187" s="274"/>
      <c r="O187" s="274"/>
      <c r="P187" s="274"/>
    </row>
    <row r="188" spans="1:16">
      <c r="A188" s="38"/>
      <c r="B188" s="39"/>
      <c r="C188" s="31" t="s">
        <v>81</v>
      </c>
      <c r="D188" s="32"/>
      <c r="E188" s="33"/>
      <c r="F188" s="290">
        <f>F190+F193+F196+F199</f>
        <v>15399.759771716766</v>
      </c>
      <c r="G188" s="290">
        <f>G190+G193+G196+G199</f>
        <v>20572.035304267039</v>
      </c>
      <c r="H188" s="290">
        <f>H190+H193+H196+H199</f>
        <v>20572.035304267039</v>
      </c>
      <c r="I188" s="290">
        <f>I190+I193+I196+I199</f>
        <v>17917.579135974516</v>
      </c>
      <c r="J188" s="290">
        <f>J190+J193+J196+J199</f>
        <v>14334.063308779612</v>
      </c>
      <c r="L188" s="274"/>
      <c r="M188" s="274"/>
      <c r="N188" s="274"/>
      <c r="O188" s="274"/>
      <c r="P188" s="274"/>
    </row>
    <row r="189" spans="1:16" ht="15">
      <c r="A189" s="222">
        <v>1070</v>
      </c>
      <c r="B189" s="222"/>
      <c r="C189" s="220" t="s">
        <v>122</v>
      </c>
      <c r="D189" s="221"/>
      <c r="E189" s="221"/>
      <c r="F189" s="282">
        <f>F190</f>
        <v>5308.9123365850419</v>
      </c>
      <c r="G189" s="282">
        <f t="shared" ref="G189" si="189">G190</f>
        <v>6636.1404207313026</v>
      </c>
      <c r="H189" s="282">
        <f t="shared" ref="H189" si="190">H190</f>
        <v>6636.1404207313026</v>
      </c>
      <c r="I189" s="282">
        <f t="shared" ref="I189" si="191">I190</f>
        <v>6636.1404207313026</v>
      </c>
      <c r="J189" s="282">
        <f t="shared" ref="J189" si="192">J190</f>
        <v>6636.1404207313026</v>
      </c>
      <c r="L189" s="274"/>
      <c r="M189" s="274"/>
      <c r="N189" s="274"/>
      <c r="O189" s="274"/>
      <c r="P189" s="274"/>
    </row>
    <row r="190" spans="1:16" ht="19.5" customHeight="1">
      <c r="A190" s="229" t="s">
        <v>41</v>
      </c>
      <c r="B190" s="229"/>
      <c r="C190" s="25"/>
      <c r="D190" s="233" t="s">
        <v>69</v>
      </c>
      <c r="E190" s="233"/>
      <c r="F190" s="285">
        <f>SUM(F191)</f>
        <v>5308.9123365850419</v>
      </c>
      <c r="G190" s="285">
        <f>SUM(G191)</f>
        <v>6636.1404207313026</v>
      </c>
      <c r="H190" s="285">
        <f>SUM(H191)</f>
        <v>6636.1404207313026</v>
      </c>
      <c r="I190" s="283">
        <f>SUM(I191)</f>
        <v>6636.1404207313026</v>
      </c>
      <c r="J190" s="283">
        <f>SUM(J191)</f>
        <v>6636.1404207313026</v>
      </c>
      <c r="L190" s="274"/>
      <c r="M190" s="274"/>
      <c r="N190" s="274"/>
      <c r="O190" s="274"/>
      <c r="P190" s="274"/>
    </row>
    <row r="191" spans="1:16" ht="15">
      <c r="A191" s="5">
        <v>11</v>
      </c>
      <c r="D191" s="120">
        <v>37</v>
      </c>
      <c r="E191" s="26" t="s">
        <v>38</v>
      </c>
      <c r="F191" s="284">
        <v>5308.9123365850419</v>
      </c>
      <c r="G191" s="284">
        <v>6636.1404207313026</v>
      </c>
      <c r="H191" s="284">
        <v>6636.1404207313026</v>
      </c>
      <c r="I191" s="284">
        <v>6636.1404207313026</v>
      </c>
      <c r="J191" s="284">
        <v>6636.1404207313026</v>
      </c>
      <c r="L191" s="274"/>
      <c r="M191" s="274"/>
      <c r="N191" s="274"/>
      <c r="O191" s="274"/>
      <c r="P191" s="274"/>
    </row>
    <row r="192" spans="1:16" ht="15">
      <c r="A192" s="222">
        <v>1070</v>
      </c>
      <c r="B192" s="222"/>
      <c r="C192" s="220" t="s">
        <v>121</v>
      </c>
      <c r="D192" s="221"/>
      <c r="E192" s="221"/>
      <c r="F192" s="282">
        <f>F193</f>
        <v>6175.59227553255</v>
      </c>
      <c r="G192" s="282">
        <f t="shared" ref="G192" si="193">G193</f>
        <v>9290.596589023824</v>
      </c>
      <c r="H192" s="282">
        <f t="shared" ref="H192" si="194">H193</f>
        <v>9290.596589023824</v>
      </c>
      <c r="I192" s="282">
        <f t="shared" ref="I192" si="195">I193</f>
        <v>6636.1404207313026</v>
      </c>
      <c r="J192" s="282">
        <f t="shared" ref="J192" si="196">J193</f>
        <v>6636.1404207313026</v>
      </c>
      <c r="L192" s="274"/>
      <c r="M192" s="274"/>
      <c r="N192" s="274"/>
      <c r="O192" s="274"/>
      <c r="P192" s="274"/>
    </row>
    <row r="193" spans="1:16" ht="15" customHeight="1">
      <c r="A193" s="229" t="s">
        <v>42</v>
      </c>
      <c r="B193" s="229"/>
      <c r="C193" s="25"/>
      <c r="D193" s="228" t="s">
        <v>70</v>
      </c>
      <c r="E193" s="228"/>
      <c r="F193" s="285">
        <f>SUM(F194)</f>
        <v>6175.59227553255</v>
      </c>
      <c r="G193" s="285">
        <f>SUM(G194)</f>
        <v>9290.596589023824</v>
      </c>
      <c r="H193" s="285">
        <f>SUM(H194)</f>
        <v>9290.596589023824</v>
      </c>
      <c r="I193" s="283">
        <f>I194</f>
        <v>6636.1404207313026</v>
      </c>
      <c r="J193" s="283">
        <f>J194</f>
        <v>6636.1404207313026</v>
      </c>
      <c r="L193" s="274"/>
      <c r="M193" s="274"/>
      <c r="N193" s="274"/>
      <c r="O193" s="274"/>
      <c r="P193" s="274"/>
    </row>
    <row r="194" spans="1:16" ht="15">
      <c r="A194" s="5">
        <v>11</v>
      </c>
      <c r="D194" s="120">
        <v>37</v>
      </c>
      <c r="E194" s="26" t="s">
        <v>38</v>
      </c>
      <c r="F194" s="284">
        <v>6175.59227553255</v>
      </c>
      <c r="G194" s="284">
        <v>9290.596589023824</v>
      </c>
      <c r="H194" s="284">
        <v>9290.596589023824</v>
      </c>
      <c r="I194" s="284">
        <v>6636.1404207313026</v>
      </c>
      <c r="J194" s="284">
        <v>6636.1404207313026</v>
      </c>
      <c r="L194" s="274"/>
      <c r="M194" s="274"/>
      <c r="N194" s="274"/>
      <c r="O194" s="274"/>
      <c r="P194" s="274"/>
    </row>
    <row r="195" spans="1:16" ht="15">
      <c r="A195" s="222">
        <v>1090</v>
      </c>
      <c r="B195" s="222"/>
      <c r="C195" s="220" t="s">
        <v>120</v>
      </c>
      <c r="D195" s="221"/>
      <c r="E195" s="221"/>
      <c r="F195" s="282">
        <f>F196</f>
        <v>238.89972791824275</v>
      </c>
      <c r="G195" s="282">
        <f t="shared" ref="G195" si="197">G196</f>
        <v>663.61404207313024</v>
      </c>
      <c r="H195" s="282">
        <f t="shared" ref="H195" si="198">H196</f>
        <v>663.61404207313024</v>
      </c>
      <c r="I195" s="282">
        <f t="shared" ref="I195" si="199">I196</f>
        <v>663.61404207313024</v>
      </c>
      <c r="J195" s="282">
        <f t="shared" ref="J195" si="200">J196</f>
        <v>663.61404207313024</v>
      </c>
      <c r="L195" s="274"/>
      <c r="M195" s="274"/>
      <c r="N195" s="274"/>
      <c r="O195" s="274"/>
      <c r="P195" s="274"/>
    </row>
    <row r="196" spans="1:16" ht="15">
      <c r="A196" s="229" t="s">
        <v>43</v>
      </c>
      <c r="B196" s="229"/>
      <c r="C196" s="25"/>
      <c r="D196" s="228" t="s">
        <v>71</v>
      </c>
      <c r="E196" s="228"/>
      <c r="F196" s="285">
        <f>SUM(F197)</f>
        <v>238.89972791824275</v>
      </c>
      <c r="G196" s="285">
        <f>SUM(G197)</f>
        <v>663.61404207313024</v>
      </c>
      <c r="H196" s="285">
        <f>SUM(H197)</f>
        <v>663.61404207313024</v>
      </c>
      <c r="I196" s="283">
        <f>I197</f>
        <v>663.61404207313024</v>
      </c>
      <c r="J196" s="283">
        <f>J197</f>
        <v>663.61404207313024</v>
      </c>
      <c r="L196" s="274"/>
      <c r="M196" s="274"/>
      <c r="N196" s="274"/>
      <c r="O196" s="274"/>
      <c r="P196" s="274"/>
    </row>
    <row r="197" spans="1:16" ht="15">
      <c r="A197" s="5">
        <v>11</v>
      </c>
      <c r="D197" s="120">
        <v>38</v>
      </c>
      <c r="E197" s="26" t="s">
        <v>16</v>
      </c>
      <c r="F197" s="284">
        <v>238.89972791824275</v>
      </c>
      <c r="G197" s="284">
        <v>663.61404207313024</v>
      </c>
      <c r="H197" s="284">
        <v>663.61404207313024</v>
      </c>
      <c r="I197" s="284">
        <v>663.61404207313024</v>
      </c>
      <c r="J197" s="284">
        <v>663.61404207313024</v>
      </c>
      <c r="L197" s="274"/>
      <c r="M197" s="274"/>
      <c r="N197" s="274"/>
      <c r="O197" s="274"/>
      <c r="P197" s="274"/>
    </row>
    <row r="198" spans="1:16" s="2" customFormat="1" ht="15">
      <c r="A198" s="222">
        <v>1090</v>
      </c>
      <c r="B198" s="222"/>
      <c r="C198" s="220" t="s">
        <v>120</v>
      </c>
      <c r="D198" s="221"/>
      <c r="E198" s="221"/>
      <c r="F198" s="282">
        <f>F199</f>
        <v>3676.3554316809341</v>
      </c>
      <c r="G198" s="282">
        <f t="shared" ref="G198:J198" si="201">G199</f>
        <v>3981.6842524387812</v>
      </c>
      <c r="H198" s="282">
        <f t="shared" si="201"/>
        <v>3981.6842524387812</v>
      </c>
      <c r="I198" s="282">
        <f t="shared" si="201"/>
        <v>3981.6842524387812</v>
      </c>
      <c r="J198" s="282">
        <f t="shared" si="201"/>
        <v>398.16842524387812</v>
      </c>
      <c r="L198" s="274"/>
      <c r="M198" s="274"/>
      <c r="N198" s="274"/>
      <c r="O198" s="274"/>
      <c r="P198" s="274"/>
    </row>
    <row r="199" spans="1:16" ht="15">
      <c r="A199" s="229" t="s">
        <v>43</v>
      </c>
      <c r="B199" s="229"/>
      <c r="C199" s="25"/>
      <c r="D199" s="226" t="s">
        <v>72</v>
      </c>
      <c r="E199" s="226"/>
      <c r="F199" s="285">
        <f>SUM(F200)</f>
        <v>3676.3554316809341</v>
      </c>
      <c r="G199" s="285">
        <f>SUM(G200)</f>
        <v>3981.6842524387812</v>
      </c>
      <c r="H199" s="285">
        <f>SUM(H200)</f>
        <v>3981.6842524387812</v>
      </c>
      <c r="I199" s="285">
        <f>SUM(I200:I200)</f>
        <v>3981.6842524387812</v>
      </c>
      <c r="J199" s="285">
        <f>SUM(J200:J200)</f>
        <v>398.16842524387812</v>
      </c>
      <c r="L199" s="274"/>
      <c r="M199" s="274"/>
      <c r="N199" s="274"/>
      <c r="O199" s="274"/>
      <c r="P199" s="274"/>
    </row>
    <row r="200" spans="1:16" s="2" customFormat="1" ht="15">
      <c r="A200" s="27">
        <v>11</v>
      </c>
      <c r="B200" s="28"/>
      <c r="C200" s="29"/>
      <c r="D200" s="120">
        <v>37</v>
      </c>
      <c r="E200" s="26" t="s">
        <v>38</v>
      </c>
      <c r="F200" s="284">
        <v>3676.3554316809341</v>
      </c>
      <c r="G200" s="284">
        <v>3981.6842524387812</v>
      </c>
      <c r="H200" s="284">
        <v>3981.6842524387812</v>
      </c>
      <c r="I200" s="284">
        <v>3981.6842524387812</v>
      </c>
      <c r="J200" s="284">
        <v>398.16842524387812</v>
      </c>
      <c r="L200" s="274"/>
      <c r="M200" s="274"/>
      <c r="N200" s="274"/>
      <c r="O200" s="274"/>
      <c r="P200" s="274"/>
    </row>
    <row r="201" spans="1:16">
      <c r="A201" s="95"/>
      <c r="B201" s="46"/>
      <c r="C201" s="47"/>
      <c r="D201" s="48"/>
      <c r="E201" s="49" t="s">
        <v>44</v>
      </c>
      <c r="F201" s="293">
        <f>F188+F183+F176+F148+F130+F120+F101+F93+F84+F63+F44+F9</f>
        <v>481587.43380449922</v>
      </c>
      <c r="G201" s="293">
        <f>G188+G183+G176+G148+G130+G120+G101+G93+G84+G63+G44+G9</f>
        <v>639821.47587762959</v>
      </c>
      <c r="H201" s="293">
        <f>H188+H183+H176+H148+H130+H120+H101+H93+H84+H63+H44+H9</f>
        <v>579611.28270621807</v>
      </c>
      <c r="I201" s="293">
        <f>I188+I183+I176+I148+I130+I120+I101+I93+I84+I63+I44+I9</f>
        <v>429452.41762529028</v>
      </c>
      <c r="J201" s="293">
        <f>J188+J183+J176+J148+J130+J120+J101+J93+J84+J63+J44+J9</f>
        <v>369642.18419281149</v>
      </c>
      <c r="L201" s="274"/>
      <c r="M201" s="274"/>
      <c r="N201" s="274"/>
      <c r="O201" s="274"/>
      <c r="P201" s="274"/>
    </row>
  </sheetData>
  <mergeCells count="226">
    <mergeCell ref="A9:B9"/>
    <mergeCell ref="C9:E9"/>
    <mergeCell ref="A11:B11"/>
    <mergeCell ref="D11:E11"/>
    <mergeCell ref="A16:B16"/>
    <mergeCell ref="D16:E16"/>
    <mergeCell ref="A44:B44"/>
    <mergeCell ref="A46:B46"/>
    <mergeCell ref="A49:B49"/>
    <mergeCell ref="D49:E49"/>
    <mergeCell ref="A52:B52"/>
    <mergeCell ref="D52:E52"/>
    <mergeCell ref="A45:B45"/>
    <mergeCell ref="C45:E45"/>
    <mergeCell ref="A29:B29"/>
    <mergeCell ref="D29:E29"/>
    <mergeCell ref="A33:B33"/>
    <mergeCell ref="A36:B36"/>
    <mergeCell ref="D36:E36"/>
    <mergeCell ref="A39:B39"/>
    <mergeCell ref="D39:E39"/>
    <mergeCell ref="C33:E33"/>
    <mergeCell ref="A32:B32"/>
    <mergeCell ref="C32:E32"/>
    <mergeCell ref="D80:E80"/>
    <mergeCell ref="C84:E84"/>
    <mergeCell ref="A86:B86"/>
    <mergeCell ref="D86:E86"/>
    <mergeCell ref="A89:B89"/>
    <mergeCell ref="D89:E89"/>
    <mergeCell ref="A88:B88"/>
    <mergeCell ref="C88:E88"/>
    <mergeCell ref="A69:B69"/>
    <mergeCell ref="D69:E69"/>
    <mergeCell ref="A72:B72"/>
    <mergeCell ref="D72:E72"/>
    <mergeCell ref="A76:B76"/>
    <mergeCell ref="D76:E76"/>
    <mergeCell ref="D115:E115"/>
    <mergeCell ref="A118:B118"/>
    <mergeCell ref="D118:E118"/>
    <mergeCell ref="C101:E101"/>
    <mergeCell ref="A103:B103"/>
    <mergeCell ref="D103:E103"/>
    <mergeCell ref="A106:B106"/>
    <mergeCell ref="D106:E106"/>
    <mergeCell ref="A109:B109"/>
    <mergeCell ref="D109:E109"/>
    <mergeCell ref="A141:B141"/>
    <mergeCell ref="D141:E141"/>
    <mergeCell ref="A146:B146"/>
    <mergeCell ref="D146:E146"/>
    <mergeCell ref="C148:E148"/>
    <mergeCell ref="A150:B150"/>
    <mergeCell ref="D150:E150"/>
    <mergeCell ref="A132:B132"/>
    <mergeCell ref="D132:E132"/>
    <mergeCell ref="A135:B135"/>
    <mergeCell ref="D135:E135"/>
    <mergeCell ref="A138:B138"/>
    <mergeCell ref="D138:E138"/>
    <mergeCell ref="A164:B164"/>
    <mergeCell ref="D164:E164"/>
    <mergeCell ref="A167:B167"/>
    <mergeCell ref="D167:E167"/>
    <mergeCell ref="A171:B171"/>
    <mergeCell ref="D171:E171"/>
    <mergeCell ref="A154:B154"/>
    <mergeCell ref="D154:E154"/>
    <mergeCell ref="A158:B158"/>
    <mergeCell ref="D158:E158"/>
    <mergeCell ref="A161:B161"/>
    <mergeCell ref="D161:E161"/>
    <mergeCell ref="A196:B196"/>
    <mergeCell ref="D196:E196"/>
    <mergeCell ref="A199:B199"/>
    <mergeCell ref="D199:E199"/>
    <mergeCell ref="A185:B185"/>
    <mergeCell ref="D185:E185"/>
    <mergeCell ref="A190:B190"/>
    <mergeCell ref="D190:E190"/>
    <mergeCell ref="A193:B193"/>
    <mergeCell ref="D193:E193"/>
    <mergeCell ref="A198:B198"/>
    <mergeCell ref="C198:E198"/>
    <mergeCell ref="A195:B195"/>
    <mergeCell ref="C195:E195"/>
    <mergeCell ref="A192:B192"/>
    <mergeCell ref="C192:E192"/>
    <mergeCell ref="A2:C2"/>
    <mergeCell ref="A1:J1"/>
    <mergeCell ref="A3:J3"/>
    <mergeCell ref="A6:B6"/>
    <mergeCell ref="A42:B42"/>
    <mergeCell ref="D42:E42"/>
    <mergeCell ref="A128:B128"/>
    <mergeCell ref="D128:E128"/>
    <mergeCell ref="A61:B61"/>
    <mergeCell ref="D61:E61"/>
    <mergeCell ref="C120:E120"/>
    <mergeCell ref="A122:B122"/>
    <mergeCell ref="D122:E122"/>
    <mergeCell ref="A121:B121"/>
    <mergeCell ref="C121:E121"/>
    <mergeCell ref="A117:B117"/>
    <mergeCell ref="C117:E117"/>
    <mergeCell ref="A114:B114"/>
    <mergeCell ref="C114:E114"/>
    <mergeCell ref="A125:B125"/>
    <mergeCell ref="D125:E125"/>
    <mergeCell ref="A112:B112"/>
    <mergeCell ref="D112:E112"/>
    <mergeCell ref="A115:B115"/>
    <mergeCell ref="A173:B173"/>
    <mergeCell ref="C173:E173"/>
    <mergeCell ref="A170:B170"/>
    <mergeCell ref="C170:E170"/>
    <mergeCell ref="A166:B166"/>
    <mergeCell ref="C166:E166"/>
    <mergeCell ref="A189:B189"/>
    <mergeCell ref="C189:E189"/>
    <mergeCell ref="A184:B184"/>
    <mergeCell ref="C184:E184"/>
    <mergeCell ref="A180:B180"/>
    <mergeCell ref="C180:E180"/>
    <mergeCell ref="A174:B174"/>
    <mergeCell ref="D174:E174"/>
    <mergeCell ref="C176:E176"/>
    <mergeCell ref="A178:B178"/>
    <mergeCell ref="D178:E178"/>
    <mergeCell ref="A181:B181"/>
    <mergeCell ref="D181:E181"/>
    <mergeCell ref="A177:B177"/>
    <mergeCell ref="C177:E177"/>
    <mergeCell ref="A153:B153"/>
    <mergeCell ref="C153:E153"/>
    <mergeCell ref="A149:B149"/>
    <mergeCell ref="C149:E149"/>
    <mergeCell ref="A145:B145"/>
    <mergeCell ref="C145:E145"/>
    <mergeCell ref="A163:B163"/>
    <mergeCell ref="C163:E163"/>
    <mergeCell ref="A160:B160"/>
    <mergeCell ref="C160:E160"/>
    <mergeCell ref="A157:B157"/>
    <mergeCell ref="C157:E157"/>
    <mergeCell ref="A131:B131"/>
    <mergeCell ref="C131:E131"/>
    <mergeCell ref="A127:B127"/>
    <mergeCell ref="C127:E127"/>
    <mergeCell ref="A124:B124"/>
    <mergeCell ref="C124:E124"/>
    <mergeCell ref="A140:B140"/>
    <mergeCell ref="C140:E140"/>
    <mergeCell ref="A137:B137"/>
    <mergeCell ref="C137:E137"/>
    <mergeCell ref="A134:B134"/>
    <mergeCell ref="C134:E134"/>
    <mergeCell ref="C130:E130"/>
    <mergeCell ref="A79:B79"/>
    <mergeCell ref="C79:E79"/>
    <mergeCell ref="A85:B85"/>
    <mergeCell ref="C85:E85"/>
    <mergeCell ref="A71:B71"/>
    <mergeCell ref="C71:E71"/>
    <mergeCell ref="A75:B75"/>
    <mergeCell ref="C75:E75"/>
    <mergeCell ref="A111:B111"/>
    <mergeCell ref="C111:E111"/>
    <mergeCell ref="A108:B108"/>
    <mergeCell ref="C108:E108"/>
    <mergeCell ref="A102:B102"/>
    <mergeCell ref="C102:E102"/>
    <mergeCell ref="C93:E93"/>
    <mergeCell ref="A95:B95"/>
    <mergeCell ref="D95:E95"/>
    <mergeCell ref="A97:B97"/>
    <mergeCell ref="D97:E97"/>
    <mergeCell ref="A99:B99"/>
    <mergeCell ref="D99:E99"/>
    <mergeCell ref="A94:B94"/>
    <mergeCell ref="C94:E94"/>
    <mergeCell ref="A80:B80"/>
    <mergeCell ref="A54:B54"/>
    <mergeCell ref="C54:E54"/>
    <mergeCell ref="A51:B51"/>
    <mergeCell ref="C51:E51"/>
    <mergeCell ref="A48:B48"/>
    <mergeCell ref="C48:E48"/>
    <mergeCell ref="A68:B68"/>
    <mergeCell ref="C68:E68"/>
    <mergeCell ref="A64:B64"/>
    <mergeCell ref="C64:E64"/>
    <mergeCell ref="A60:B60"/>
    <mergeCell ref="C60:E60"/>
    <mergeCell ref="A55:B55"/>
    <mergeCell ref="D55:E55"/>
    <mergeCell ref="A58:B58"/>
    <mergeCell ref="D58:E58"/>
    <mergeCell ref="C63:E63"/>
    <mergeCell ref="A65:B65"/>
    <mergeCell ref="D65:E65"/>
    <mergeCell ref="A57:B57"/>
    <mergeCell ref="C57:E57"/>
    <mergeCell ref="A20:B20"/>
    <mergeCell ref="C20:E20"/>
    <mergeCell ref="A15:B15"/>
    <mergeCell ref="C15:E15"/>
    <mergeCell ref="A10:B10"/>
    <mergeCell ref="C10:E10"/>
    <mergeCell ref="A41:B41"/>
    <mergeCell ref="C41:E41"/>
    <mergeCell ref="A38:B38"/>
    <mergeCell ref="C38:E38"/>
    <mergeCell ref="A35:B35"/>
    <mergeCell ref="C35:E35"/>
    <mergeCell ref="A21:B21"/>
    <mergeCell ref="D21:E21"/>
    <mergeCell ref="A24:B24"/>
    <mergeCell ref="D24:E24"/>
    <mergeCell ref="A27:B27"/>
    <mergeCell ref="D27:E27"/>
    <mergeCell ref="A26:B26"/>
    <mergeCell ref="C26:E26"/>
    <mergeCell ref="A23:B23"/>
    <mergeCell ref="C23:E23"/>
  </mergeCells>
  <pageMargins left="0.19685039370078741" right="0.19685039370078741" top="0.55118110236220474" bottom="0.55118110236220474" header="0.31496062992125984" footer="0.31496062992125984"/>
  <pageSetup paperSize="9" orientation="landscape" horizontalDpi="300" verticalDpi="300" r:id="rId1"/>
  <headerFooter alignWithMargins="0">
    <oddFooter>&amp;C&amp;"Calibri,Italic"&amp;8&amp;P/&amp;N&amp;R&amp;"Calibri,Italic"&amp;8Općina Zadvarje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D3" sqref="D3:D8"/>
    </sheetView>
  </sheetViews>
  <sheetFormatPr defaultRowHeight="15"/>
  <cols>
    <col min="1" max="1" width="31.7109375" customWidth="1"/>
    <col min="2" max="3" width="19.5703125" customWidth="1"/>
    <col min="4" max="4" width="12.7109375" customWidth="1"/>
    <col min="5" max="5" width="14.7109375" customWidth="1"/>
    <col min="6" max="6" width="15.28515625" customWidth="1"/>
  </cols>
  <sheetData>
    <row r="1" spans="1:6">
      <c r="A1" s="240" t="s">
        <v>142</v>
      </c>
      <c r="B1" s="240"/>
      <c r="C1" s="240"/>
      <c r="D1" s="240"/>
      <c r="E1" s="240"/>
      <c r="F1" s="240"/>
    </row>
    <row r="2" spans="1:6">
      <c r="A2" s="98" t="s">
        <v>143</v>
      </c>
      <c r="B2" s="97" t="s">
        <v>144</v>
      </c>
      <c r="C2" s="97" t="s">
        <v>145</v>
      </c>
      <c r="D2" s="97" t="s">
        <v>146</v>
      </c>
      <c r="E2" s="97" t="s">
        <v>147</v>
      </c>
      <c r="F2" s="97" t="s">
        <v>148</v>
      </c>
    </row>
    <row r="3" spans="1:6">
      <c r="A3" t="s">
        <v>149</v>
      </c>
      <c r="B3" s="123">
        <f>'opći dio'!E36+'opći dio'!E39+'opći dio'!E44+'opći dio'!E48+'opći dio'!E51+'opći dio'!E57+'opći dio'!E61</f>
        <v>152136.79076249254</v>
      </c>
      <c r="C3" s="123">
        <f>'opći dio'!F36+'opći dio'!F39+'opći dio'!F44+'opći dio'!F48+'opći dio'!F51+'opći dio'!F57+'opći dio'!F61</f>
        <v>170961.56480191121</v>
      </c>
      <c r="D3" s="123">
        <f>'opći dio'!G36+'opći dio'!G39+'opći dio'!G44+'opći dio'!G48+'opći dio'!G51+'opći dio'!G57+'opći dio'!G61</f>
        <v>168485.79329086203</v>
      </c>
      <c r="E3" s="123">
        <f>'opći dio'!H36+'opći dio'!H39+'opći dio'!H44+'opći dio'!H48+'opći dio'!H51+'opći dio'!H57+'opći dio'!H61</f>
        <v>162015.95866981885</v>
      </c>
      <c r="F3" s="123">
        <f>'opći dio'!I36+'opći dio'!I39+'opći dio'!I44+'opći dio'!I48+'opći dio'!I51+'opći dio'!I57+'opći dio'!I61</f>
        <v>171221.58561294561</v>
      </c>
    </row>
    <row r="4" spans="1:6">
      <c r="A4" t="s">
        <v>212</v>
      </c>
      <c r="B4" s="123">
        <f>'opći dio'!E37+'opći dio'!E40+'opći dio'!E58+'opći dio'!E62</f>
        <v>238962.53235118452</v>
      </c>
      <c r="C4" s="123">
        <f>'opći dio'!F37+'opći dio'!F40+'opći dio'!F58+'opći dio'!F62</f>
        <v>348082.15541840869</v>
      </c>
      <c r="D4" s="123">
        <f>'opći dio'!G37+'opći dio'!G40+'opći dio'!G58+'opći dio'!G62</f>
        <v>211709.46977238037</v>
      </c>
      <c r="E4" s="123">
        <f>'opći dio'!H37+'opći dio'!H40+'opći dio'!H58+'opći dio'!H62</f>
        <v>160594.59818169754</v>
      </c>
      <c r="F4" s="123">
        <f>'opći dio'!I37+'opći dio'!I40+'opći dio'!I58+'opći dio'!I62</f>
        <v>98214.87822682329</v>
      </c>
    </row>
    <row r="5" spans="1:6" ht="30">
      <c r="A5" s="186" t="s">
        <v>210</v>
      </c>
      <c r="B5" s="123">
        <f>'opći dio'!E41+'opći dio'!E46+'opći dio'!E49+'opći dio'!E59+'opći dio'!E63</f>
        <v>90488.110690822214</v>
      </c>
      <c r="C5" s="123">
        <f>'opći dio'!F41+'opći dio'!F46+'opći dio'!F49+'opći dio'!F59+'opći dio'!F63</f>
        <v>120777.75565730971</v>
      </c>
      <c r="D5" s="123">
        <f>'opći dio'!G41+'opći dio'!G46+'opći dio'!G49+'opći dio'!G59+'opći dio'!G63</f>
        <v>199416.01964297565</v>
      </c>
      <c r="E5" s="123">
        <f>'opći dio'!H41+'opći dio'!H46+'opći dio'!H49+'opći dio'!H59+'opći dio'!H63</f>
        <v>106841.86077377395</v>
      </c>
      <c r="F5" s="123">
        <f>'opći dio'!I41+'opći dio'!I46+'opći dio'!I49+'opći dio'!I59+'opći dio'!I63</f>
        <v>100205.72035304266</v>
      </c>
    </row>
    <row r="6" spans="1:6" s="1" customFormat="1" ht="30">
      <c r="A6" s="187" t="s">
        <v>208</v>
      </c>
      <c r="B6" s="188"/>
      <c r="C6" s="188"/>
      <c r="D6" s="188"/>
      <c r="E6" s="188"/>
      <c r="F6" s="188"/>
    </row>
    <row r="7" spans="1:6">
      <c r="A7" t="s">
        <v>150</v>
      </c>
      <c r="B7" s="123"/>
      <c r="C7" s="123"/>
      <c r="D7" s="123"/>
      <c r="E7" s="123"/>
      <c r="F7" s="123"/>
    </row>
    <row r="8" spans="1:6">
      <c r="A8" s="99" t="s">
        <v>151</v>
      </c>
      <c r="B8" s="113">
        <f>SUM(B3:B7)</f>
        <v>481587.43380449933</v>
      </c>
      <c r="C8" s="100">
        <f>SUM(C3:C7)</f>
        <v>639821.47587762959</v>
      </c>
      <c r="D8" s="100">
        <f t="shared" ref="D8:F8" si="0">SUM(D3:D7)</f>
        <v>579611.28270621807</v>
      </c>
      <c r="E8" s="100">
        <f t="shared" si="0"/>
        <v>429452.41762529034</v>
      </c>
      <c r="F8" s="100">
        <f t="shared" si="0"/>
        <v>369642.18419281155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topLeftCell="C1" workbookViewId="0">
      <selection activeCell="J71" sqref="J71"/>
    </sheetView>
  </sheetViews>
  <sheetFormatPr defaultRowHeight="15"/>
  <cols>
    <col min="5" max="5" width="8.28515625" customWidth="1"/>
    <col min="6" max="6" width="11.42578125" customWidth="1"/>
    <col min="7" max="7" width="11.7109375" customWidth="1"/>
    <col min="8" max="8" width="11.28515625" customWidth="1"/>
    <col min="9" max="9" width="10.5703125" customWidth="1"/>
    <col min="10" max="10" width="11.5703125" customWidth="1"/>
  </cols>
  <sheetData>
    <row r="1" spans="1:10" ht="15.75">
      <c r="A1" s="223" t="s">
        <v>116</v>
      </c>
      <c r="B1" s="223"/>
      <c r="C1" s="223"/>
      <c r="D1" s="223"/>
      <c r="E1" s="223"/>
      <c r="F1" s="223"/>
      <c r="G1" s="223"/>
      <c r="H1" s="223"/>
      <c r="I1" s="223"/>
      <c r="J1" s="223"/>
    </row>
    <row r="3" spans="1:10" ht="15.75">
      <c r="A3" s="223" t="s">
        <v>152</v>
      </c>
      <c r="B3" s="223"/>
      <c r="C3" s="223"/>
      <c r="D3" s="223"/>
      <c r="E3" s="223"/>
      <c r="F3" s="223"/>
      <c r="G3" s="223"/>
      <c r="H3" s="223"/>
      <c r="I3" s="260"/>
      <c r="J3" s="260"/>
    </row>
    <row r="4" spans="1:10" ht="18">
      <c r="A4" s="124"/>
      <c r="B4" s="124"/>
      <c r="C4" s="124"/>
      <c r="D4" s="124"/>
      <c r="E4" s="124"/>
      <c r="F4" s="124"/>
      <c r="G4" s="124"/>
      <c r="H4" s="124"/>
      <c r="I4" s="125"/>
      <c r="J4" s="125"/>
    </row>
    <row r="5" spans="1:10" ht="15.75">
      <c r="A5" s="223" t="s">
        <v>153</v>
      </c>
      <c r="B5" s="250"/>
      <c r="C5" s="250"/>
      <c r="D5" s="250"/>
      <c r="E5" s="250"/>
      <c r="F5" s="250"/>
      <c r="G5" s="250"/>
      <c r="H5" s="250"/>
      <c r="I5" s="250"/>
      <c r="J5" s="250"/>
    </row>
    <row r="6" spans="1:10" ht="18">
      <c r="A6" s="126"/>
      <c r="B6" s="127"/>
      <c r="C6" s="127"/>
      <c r="D6" s="127"/>
      <c r="E6" s="128"/>
      <c r="F6" s="129"/>
      <c r="G6" s="129"/>
      <c r="H6" s="129"/>
      <c r="I6" s="129"/>
      <c r="J6" s="130" t="s">
        <v>154</v>
      </c>
    </row>
    <row r="7" spans="1:10" ht="38.25">
      <c r="A7" s="131"/>
      <c r="B7" s="132"/>
      <c r="C7" s="132"/>
      <c r="D7" s="133"/>
      <c r="E7" s="134"/>
      <c r="F7" s="135" t="s">
        <v>155</v>
      </c>
      <c r="G7" s="135" t="s">
        <v>156</v>
      </c>
      <c r="H7" s="135" t="s">
        <v>157</v>
      </c>
      <c r="I7" s="135" t="s">
        <v>158</v>
      </c>
      <c r="J7" s="135" t="s">
        <v>159</v>
      </c>
    </row>
    <row r="8" spans="1:10">
      <c r="A8" s="261" t="s">
        <v>160</v>
      </c>
      <c r="B8" s="249"/>
      <c r="C8" s="249"/>
      <c r="D8" s="249"/>
      <c r="E8" s="262"/>
      <c r="F8" s="136">
        <f>SUM(F9:F10)</f>
        <v>548980.18846638792</v>
      </c>
      <c r="G8" s="136">
        <f t="shared" ref="G8:J8" si="0">SUM(G9:G10)</f>
        <v>639821.47587762959</v>
      </c>
      <c r="H8" s="136">
        <f t="shared" si="0"/>
        <v>579611.34817174333</v>
      </c>
      <c r="I8" s="136">
        <f t="shared" si="0"/>
        <v>429452.44553878822</v>
      </c>
      <c r="J8" s="136">
        <f t="shared" si="0"/>
        <v>369642.21500411176</v>
      </c>
    </row>
    <row r="9" spans="1:10">
      <c r="A9" s="245" t="s">
        <v>161</v>
      </c>
      <c r="B9" s="242"/>
      <c r="C9" s="242"/>
      <c r="D9" s="242"/>
      <c r="E9" s="257"/>
      <c r="F9" s="137">
        <f>'opći dio'!E10</f>
        <v>532173.49923684378</v>
      </c>
      <c r="G9" s="137">
        <f>'opći dio'!F10</f>
        <v>639821.47587762959</v>
      </c>
      <c r="H9" s="137">
        <f>'opći dio'!G10</f>
        <v>579611.34817174333</v>
      </c>
      <c r="I9" s="137">
        <f>'opći dio'!H10</f>
        <v>429452.44553878822</v>
      </c>
      <c r="J9" s="137">
        <f>'opći dio'!I10</f>
        <v>369642.21500411176</v>
      </c>
    </row>
    <row r="10" spans="1:10">
      <c r="A10" s="258" t="s">
        <v>162</v>
      </c>
      <c r="B10" s="257"/>
      <c r="C10" s="257"/>
      <c r="D10" s="257"/>
      <c r="E10" s="257"/>
      <c r="F10" s="137">
        <f>'opći dio'!E26</f>
        <v>16806.689229544096</v>
      </c>
      <c r="G10" s="137">
        <f>'opći dio'!F26</f>
        <v>0</v>
      </c>
      <c r="H10" s="137">
        <f>'opći dio'!G26</f>
        <v>0</v>
      </c>
      <c r="I10" s="137">
        <f>'opći dio'!H26</f>
        <v>0</v>
      </c>
      <c r="J10" s="137">
        <f>'opći dio'!I26</f>
        <v>0</v>
      </c>
    </row>
    <row r="11" spans="1:10">
      <c r="A11" s="138" t="s">
        <v>163</v>
      </c>
      <c r="B11" s="139"/>
      <c r="C11" s="139"/>
      <c r="D11" s="139"/>
      <c r="E11" s="139"/>
      <c r="F11" s="136">
        <f>SUM(F12:F13)</f>
        <v>481587.43380449922</v>
      </c>
      <c r="G11" s="136">
        <f t="shared" ref="G11:J11" si="1">SUM(G12:G13)</f>
        <v>639821.47587762959</v>
      </c>
      <c r="H11" s="136">
        <f t="shared" si="1"/>
        <v>579611.28270621807</v>
      </c>
      <c r="I11" s="136">
        <f t="shared" si="1"/>
        <v>429452.41762529034</v>
      </c>
      <c r="J11" s="136">
        <f t="shared" si="1"/>
        <v>369642.18419281155</v>
      </c>
    </row>
    <row r="12" spans="1:10">
      <c r="A12" s="241" t="s">
        <v>164</v>
      </c>
      <c r="B12" s="242"/>
      <c r="C12" s="242"/>
      <c r="D12" s="242"/>
      <c r="E12" s="242"/>
      <c r="F12" s="137">
        <f>'opći dio'!E34</f>
        <v>264607.88108036364</v>
      </c>
      <c r="G12" s="137">
        <f>'opći dio'!F34</f>
        <v>274170.13869533478</v>
      </c>
      <c r="H12" s="137">
        <f>'opći dio'!G34</f>
        <v>303547.8412037958</v>
      </c>
      <c r="I12" s="137">
        <f>'opći dio'!H34</f>
        <v>276821.18794847035</v>
      </c>
      <c r="J12" s="137">
        <f>'opći dio'!I34</f>
        <v>286026.81489159714</v>
      </c>
    </row>
    <row r="13" spans="1:10">
      <c r="A13" s="259" t="s">
        <v>165</v>
      </c>
      <c r="B13" s="257"/>
      <c r="C13" s="257"/>
      <c r="D13" s="257"/>
      <c r="E13" s="257"/>
      <c r="F13" s="140">
        <f>'opći dio'!E55</f>
        <v>216979.5527241356</v>
      </c>
      <c r="G13" s="140">
        <f>'opći dio'!F55</f>
        <v>365651.33718229475</v>
      </c>
      <c r="H13" s="140">
        <f>'opći dio'!G55</f>
        <v>276063.44150242221</v>
      </c>
      <c r="I13" s="140">
        <f>'opći dio'!H55</f>
        <v>152631.22967681996</v>
      </c>
      <c r="J13" s="140">
        <f>'opći dio'!I55</f>
        <v>83615.369301214407</v>
      </c>
    </row>
    <row r="14" spans="1:10">
      <c r="A14" s="248" t="s">
        <v>166</v>
      </c>
      <c r="B14" s="249"/>
      <c r="C14" s="249"/>
      <c r="D14" s="249"/>
      <c r="E14" s="249"/>
      <c r="F14" s="136">
        <f>F8-F11</f>
        <v>67392.754661888699</v>
      </c>
      <c r="G14" s="136">
        <f t="shared" ref="G14:J14" si="2">G8-G11</f>
        <v>0</v>
      </c>
      <c r="H14" s="136">
        <f t="shared" si="2"/>
        <v>6.5465525258332491E-2</v>
      </c>
      <c r="I14" s="136">
        <f t="shared" si="2"/>
        <v>2.7913497877307236E-2</v>
      </c>
      <c r="J14" s="136">
        <f t="shared" si="2"/>
        <v>3.0811300210189074E-2</v>
      </c>
    </row>
    <row r="15" spans="1:10" ht="18">
      <c r="A15" s="124"/>
      <c r="B15" s="141"/>
      <c r="C15" s="141"/>
      <c r="D15" s="141"/>
      <c r="E15" s="141"/>
      <c r="F15" s="141"/>
      <c r="G15" s="141"/>
      <c r="H15" s="142"/>
      <c r="I15" s="142"/>
      <c r="J15" s="142"/>
    </row>
    <row r="16" spans="1:10" ht="15.75">
      <c r="A16" s="223" t="s">
        <v>167</v>
      </c>
      <c r="B16" s="250"/>
      <c r="C16" s="250"/>
      <c r="D16" s="250"/>
      <c r="E16" s="250"/>
      <c r="F16" s="250"/>
      <c r="G16" s="250"/>
      <c r="H16" s="250"/>
      <c r="I16" s="250"/>
      <c r="J16" s="250"/>
    </row>
    <row r="17" spans="1:10" ht="18">
      <c r="A17" s="124"/>
      <c r="B17" s="141"/>
      <c r="C17" s="141"/>
      <c r="D17" s="141"/>
      <c r="E17" s="141"/>
      <c r="F17" s="141"/>
      <c r="G17" s="141"/>
      <c r="H17" s="142"/>
      <c r="I17" s="142"/>
      <c r="J17" s="130" t="s">
        <v>154</v>
      </c>
    </row>
    <row r="18" spans="1:10" ht="38.25">
      <c r="A18" s="131"/>
      <c r="B18" s="132"/>
      <c r="C18" s="132"/>
      <c r="D18" s="133"/>
      <c r="E18" s="134"/>
      <c r="F18" s="135" t="s">
        <v>168</v>
      </c>
      <c r="G18" s="135" t="s">
        <v>169</v>
      </c>
      <c r="H18" s="135" t="s">
        <v>157</v>
      </c>
      <c r="I18" s="135" t="s">
        <v>158</v>
      </c>
      <c r="J18" s="135" t="s">
        <v>159</v>
      </c>
    </row>
    <row r="19" spans="1:10">
      <c r="A19" s="245" t="s">
        <v>170</v>
      </c>
      <c r="B19" s="246"/>
      <c r="C19" s="246"/>
      <c r="D19" s="246"/>
      <c r="E19" s="247"/>
      <c r="F19" s="140">
        <f>FINANCIRANJE!E8</f>
        <v>0</v>
      </c>
      <c r="G19" s="140">
        <f>FINANCIRANJE!F8</f>
        <v>0</v>
      </c>
      <c r="H19" s="140">
        <f>FINANCIRANJE!G8</f>
        <v>0</v>
      </c>
      <c r="I19" s="140">
        <f>FINANCIRANJE!H8</f>
        <v>0</v>
      </c>
      <c r="J19" s="140">
        <f>FINANCIRANJE!I8</f>
        <v>0</v>
      </c>
    </row>
    <row r="20" spans="1:10">
      <c r="A20" s="245" t="s">
        <v>171</v>
      </c>
      <c r="B20" s="242"/>
      <c r="C20" s="242"/>
      <c r="D20" s="242"/>
      <c r="E20" s="242"/>
      <c r="F20" s="140">
        <f>FINANCIRANJE!E11</f>
        <v>0</v>
      </c>
      <c r="G20" s="140">
        <f>FINANCIRANJE!F11</f>
        <v>13272.280841462605</v>
      </c>
      <c r="H20" s="140">
        <f>FINANCIRANJE!G11</f>
        <v>0</v>
      </c>
      <c r="I20" s="140">
        <f>FINANCIRANJE!H11</f>
        <v>0</v>
      </c>
      <c r="J20" s="140">
        <f>FINANCIRANJE!I11</f>
        <v>0</v>
      </c>
    </row>
    <row r="21" spans="1:10">
      <c r="A21" s="248" t="s">
        <v>172</v>
      </c>
      <c r="B21" s="249"/>
      <c r="C21" s="249"/>
      <c r="D21" s="249"/>
      <c r="E21" s="249"/>
      <c r="F21" s="136">
        <f>F19-F20</f>
        <v>0</v>
      </c>
      <c r="G21" s="136">
        <f t="shared" ref="G21:J21" si="3">G19-G20</f>
        <v>-13272.280841462605</v>
      </c>
      <c r="H21" s="136">
        <f t="shared" si="3"/>
        <v>0</v>
      </c>
      <c r="I21" s="136">
        <f t="shared" si="3"/>
        <v>0</v>
      </c>
      <c r="J21" s="136">
        <f t="shared" si="3"/>
        <v>0</v>
      </c>
    </row>
    <row r="22" spans="1:10" ht="18">
      <c r="A22" s="143"/>
      <c r="B22" s="141"/>
      <c r="C22" s="141"/>
      <c r="D22" s="141"/>
      <c r="E22" s="141"/>
      <c r="F22" s="141"/>
      <c r="G22" s="141"/>
      <c r="H22" s="142"/>
      <c r="I22" s="142"/>
      <c r="J22" s="142"/>
    </row>
    <row r="23" spans="1:10" ht="15.75">
      <c r="A23" s="223" t="s">
        <v>173</v>
      </c>
      <c r="B23" s="250"/>
      <c r="C23" s="250"/>
      <c r="D23" s="250"/>
      <c r="E23" s="250"/>
      <c r="F23" s="250"/>
      <c r="G23" s="250"/>
      <c r="H23" s="250"/>
      <c r="I23" s="250"/>
      <c r="J23" s="250"/>
    </row>
    <row r="24" spans="1:10" ht="18">
      <c r="A24" s="143"/>
      <c r="B24" s="141"/>
      <c r="C24" s="141"/>
      <c r="D24" s="141"/>
      <c r="E24" s="141"/>
      <c r="F24" s="141"/>
      <c r="G24" s="141"/>
      <c r="H24" s="142"/>
      <c r="I24" s="142"/>
      <c r="J24" s="130" t="s">
        <v>154</v>
      </c>
    </row>
    <row r="25" spans="1:10" ht="38.25">
      <c r="A25" s="131"/>
      <c r="B25" s="132"/>
      <c r="C25" s="132"/>
      <c r="D25" s="133"/>
      <c r="E25" s="134"/>
      <c r="F25" s="135" t="s">
        <v>168</v>
      </c>
      <c r="G25" s="135" t="s">
        <v>169</v>
      </c>
      <c r="H25" s="135" t="s">
        <v>157</v>
      </c>
      <c r="I25" s="135" t="s">
        <v>158</v>
      </c>
      <c r="J25" s="135" t="s">
        <v>159</v>
      </c>
    </row>
    <row r="26" spans="1:10">
      <c r="A26" s="251" t="s">
        <v>174</v>
      </c>
      <c r="B26" s="252"/>
      <c r="C26" s="252"/>
      <c r="D26" s="252"/>
      <c r="E26" s="253"/>
      <c r="F26" s="144">
        <f>-400000/7.5345</f>
        <v>-53089.123365850421</v>
      </c>
      <c r="G26" s="144">
        <f>F30</f>
        <v>14303.631296038278</v>
      </c>
      <c r="H26" s="144">
        <f>G26-G27</f>
        <v>1031.6312960382784</v>
      </c>
      <c r="I26" s="144">
        <f t="shared" ref="I26:J26" si="4">H26</f>
        <v>1031.6312960382784</v>
      </c>
      <c r="J26" s="144">
        <f t="shared" si="4"/>
        <v>1031.6312960382784</v>
      </c>
    </row>
    <row r="27" spans="1:10">
      <c r="A27" s="254" t="s">
        <v>175</v>
      </c>
      <c r="B27" s="255"/>
      <c r="C27" s="255"/>
      <c r="D27" s="255"/>
      <c r="E27" s="256"/>
      <c r="F27" s="146">
        <f>-400000/7.5345</f>
        <v>-53089.123365850421</v>
      </c>
      <c r="G27" s="146">
        <v>13272</v>
      </c>
      <c r="H27" s="146"/>
      <c r="I27" s="146"/>
      <c r="J27" s="147"/>
    </row>
    <row r="30" spans="1:10">
      <c r="A30" s="241" t="s">
        <v>176</v>
      </c>
      <c r="B30" s="242"/>
      <c r="C30" s="242"/>
      <c r="D30" s="242"/>
      <c r="E30" s="242"/>
      <c r="F30" s="148">
        <f>F14+F21+F27</f>
        <v>14303.631296038278</v>
      </c>
      <c r="G30" s="148">
        <f t="shared" ref="G30:J30" si="5">G14+G21+G27</f>
        <v>-0.28084146260516718</v>
      </c>
      <c r="H30" s="148">
        <f t="shared" si="5"/>
        <v>6.5465525258332491E-2</v>
      </c>
      <c r="I30" s="148">
        <f t="shared" si="5"/>
        <v>2.7913497877307236E-2</v>
      </c>
      <c r="J30" s="148">
        <f t="shared" si="5"/>
        <v>3.0811300210189074E-2</v>
      </c>
    </row>
    <row r="31" spans="1:10" ht="15.75">
      <c r="A31" s="149"/>
      <c r="B31" s="150"/>
      <c r="C31" s="150"/>
      <c r="D31" s="150"/>
      <c r="E31" s="150"/>
      <c r="F31" s="151"/>
      <c r="G31" s="151"/>
      <c r="H31" s="151"/>
      <c r="I31" s="151"/>
      <c r="J31" s="151"/>
    </row>
    <row r="32" spans="1:10">
      <c r="A32" s="243" t="s">
        <v>177</v>
      </c>
      <c r="B32" s="244"/>
      <c r="C32" s="244"/>
      <c r="D32" s="244"/>
      <c r="E32" s="244"/>
      <c r="F32" s="244"/>
      <c r="G32" s="244"/>
      <c r="H32" s="244"/>
      <c r="I32" s="244"/>
      <c r="J32" s="244"/>
    </row>
    <row r="34" spans="1:10">
      <c r="A34" s="243" t="s">
        <v>178</v>
      </c>
      <c r="B34" s="244"/>
      <c r="C34" s="244"/>
      <c r="D34" s="244"/>
      <c r="E34" s="244"/>
      <c r="F34" s="244"/>
      <c r="G34" s="244"/>
      <c r="H34" s="244"/>
      <c r="I34" s="244"/>
      <c r="J34" s="244"/>
    </row>
    <row r="36" spans="1:10">
      <c r="A36" s="243" t="s">
        <v>179</v>
      </c>
      <c r="B36" s="244"/>
      <c r="C36" s="244"/>
      <c r="D36" s="244"/>
      <c r="E36" s="244"/>
      <c r="F36" s="244"/>
      <c r="G36" s="244"/>
      <c r="H36" s="244"/>
      <c r="I36" s="244"/>
      <c r="J36" s="244"/>
    </row>
    <row r="45" spans="1:10" ht="15.75">
      <c r="A45" s="223" t="s">
        <v>116</v>
      </c>
      <c r="B45" s="223"/>
      <c r="C45" s="223"/>
      <c r="D45" s="223"/>
      <c r="E45" s="223"/>
      <c r="F45" s="223"/>
      <c r="G45" s="223"/>
      <c r="H45" s="223"/>
      <c r="I45" s="223"/>
      <c r="J45" s="223"/>
    </row>
    <row r="47" spans="1:10" ht="15.75">
      <c r="A47" s="223" t="s">
        <v>152</v>
      </c>
      <c r="B47" s="223"/>
      <c r="C47" s="223"/>
      <c r="D47" s="223"/>
      <c r="E47" s="223"/>
      <c r="F47" s="223"/>
      <c r="G47" s="223"/>
      <c r="H47" s="223"/>
      <c r="I47" s="260"/>
      <c r="J47" s="260"/>
    </row>
    <row r="48" spans="1:10" ht="18">
      <c r="A48" s="124"/>
      <c r="B48" s="124"/>
      <c r="C48" s="124"/>
      <c r="D48" s="124"/>
      <c r="E48" s="124"/>
      <c r="F48" s="124"/>
      <c r="G48" s="124"/>
      <c r="H48" s="124"/>
      <c r="I48" s="125"/>
      <c r="J48" s="125"/>
    </row>
    <row r="49" spans="1:10" ht="15.75">
      <c r="A49" s="223" t="s">
        <v>153</v>
      </c>
      <c r="B49" s="250"/>
      <c r="C49" s="250"/>
      <c r="D49" s="250"/>
      <c r="E49" s="250"/>
      <c r="F49" s="250"/>
      <c r="G49" s="250"/>
      <c r="H49" s="250"/>
      <c r="I49" s="250"/>
      <c r="J49" s="250"/>
    </row>
    <row r="50" spans="1:10" ht="18">
      <c r="A50" s="126"/>
      <c r="B50" s="127"/>
      <c r="C50" s="127"/>
      <c r="D50" s="127"/>
      <c r="E50" s="128"/>
      <c r="F50" s="129"/>
      <c r="G50" s="129"/>
      <c r="H50" s="129"/>
      <c r="I50" s="129"/>
      <c r="J50" s="130" t="s">
        <v>180</v>
      </c>
    </row>
    <row r="51" spans="1:10" ht="38.25">
      <c r="A51" s="131"/>
      <c r="B51" s="132"/>
      <c r="C51" s="132"/>
      <c r="D51" s="133"/>
      <c r="E51" s="134"/>
      <c r="F51" s="135" t="s">
        <v>155</v>
      </c>
      <c r="G51" s="135" t="s">
        <v>156</v>
      </c>
      <c r="H51" s="135" t="s">
        <v>157</v>
      </c>
      <c r="I51" s="135" t="s">
        <v>158</v>
      </c>
      <c r="J51" s="135" t="s">
        <v>159</v>
      </c>
    </row>
    <row r="52" spans="1:10">
      <c r="A52" s="261" t="s">
        <v>160</v>
      </c>
      <c r="B52" s="249"/>
      <c r="C52" s="249"/>
      <c r="D52" s="249"/>
      <c r="E52" s="262"/>
      <c r="F52" s="136">
        <f>SUM(F53:F54)</f>
        <v>4136291.2300000004</v>
      </c>
      <c r="G52" s="136">
        <f t="shared" ref="G52:J52" si="6">SUM(G53:G54)</f>
        <v>4820734.91</v>
      </c>
      <c r="H52" s="136">
        <f t="shared" si="6"/>
        <v>4367081.7028000001</v>
      </c>
      <c r="I52" s="136">
        <f t="shared" si="6"/>
        <v>3235709.4509120001</v>
      </c>
      <c r="J52" s="136">
        <f t="shared" si="6"/>
        <v>2785069.26894848</v>
      </c>
    </row>
    <row r="53" spans="1:10">
      <c r="A53" s="245" t="s">
        <v>161</v>
      </c>
      <c r="B53" s="242"/>
      <c r="C53" s="242"/>
      <c r="D53" s="242"/>
      <c r="E53" s="257"/>
      <c r="F53" s="137">
        <v>4009661.2300000004</v>
      </c>
      <c r="G53" s="137">
        <v>4820734.91</v>
      </c>
      <c r="H53" s="137">
        <v>4367081.7028000001</v>
      </c>
      <c r="I53" s="137">
        <v>3235709.4509120001</v>
      </c>
      <c r="J53" s="137">
        <v>2785069.26894848</v>
      </c>
    </row>
    <row r="54" spans="1:10">
      <c r="A54" s="258" t="s">
        <v>162</v>
      </c>
      <c r="B54" s="257"/>
      <c r="C54" s="257"/>
      <c r="D54" s="257"/>
      <c r="E54" s="257"/>
      <c r="F54" s="137">
        <v>126630</v>
      </c>
      <c r="G54" s="137">
        <v>0</v>
      </c>
      <c r="H54" s="137">
        <v>0</v>
      </c>
      <c r="I54" s="137">
        <v>0</v>
      </c>
      <c r="J54" s="137">
        <v>0</v>
      </c>
    </row>
    <row r="55" spans="1:10">
      <c r="A55" s="138" t="s">
        <v>163</v>
      </c>
      <c r="B55" s="139"/>
      <c r="C55" s="139"/>
      <c r="D55" s="139"/>
      <c r="E55" s="139"/>
      <c r="F55" s="136">
        <f>SUM(F56:F57)</f>
        <v>3628520.5199999996</v>
      </c>
      <c r="G55" s="136">
        <f t="shared" ref="G55:J55" si="7">SUM(G56:G57)</f>
        <v>4820734.91</v>
      </c>
      <c r="H55" s="136">
        <f t="shared" si="7"/>
        <v>4367081.2095499998</v>
      </c>
      <c r="I55" s="136">
        <f t="shared" si="7"/>
        <v>3235709.2405977501</v>
      </c>
      <c r="J55" s="136">
        <f t="shared" si="7"/>
        <v>2785069.0368007384</v>
      </c>
    </row>
    <row r="56" spans="1:10">
      <c r="A56" s="241" t="s">
        <v>164</v>
      </c>
      <c r="B56" s="242"/>
      <c r="C56" s="242"/>
      <c r="D56" s="242"/>
      <c r="E56" s="242"/>
      <c r="F56" s="137">
        <v>1993688.0799999998</v>
      </c>
      <c r="G56" s="137">
        <v>2065734.91</v>
      </c>
      <c r="H56" s="137">
        <v>2287081.2095499998</v>
      </c>
      <c r="I56" s="137">
        <v>2085709.2405977501</v>
      </c>
      <c r="J56" s="137">
        <v>2155069.0368007384</v>
      </c>
    </row>
    <row r="57" spans="1:10">
      <c r="A57" s="259" t="s">
        <v>165</v>
      </c>
      <c r="B57" s="257"/>
      <c r="C57" s="257"/>
      <c r="D57" s="257"/>
      <c r="E57" s="257"/>
      <c r="F57" s="140">
        <v>1634832.4399999997</v>
      </c>
      <c r="G57" s="140">
        <v>2755000</v>
      </c>
      <c r="H57" s="140">
        <v>2080000</v>
      </c>
      <c r="I57" s="140">
        <v>1150000</v>
      </c>
      <c r="J57" s="140">
        <v>630000</v>
      </c>
    </row>
    <row r="58" spans="1:10">
      <c r="A58" s="248" t="s">
        <v>166</v>
      </c>
      <c r="B58" s="249"/>
      <c r="C58" s="249"/>
      <c r="D58" s="249"/>
      <c r="E58" s="249"/>
      <c r="F58" s="136">
        <f>F52-F55</f>
        <v>507770.71000000089</v>
      </c>
      <c r="G58" s="136">
        <f t="shared" ref="G58:J58" si="8">G52-G55</f>
        <v>0</v>
      </c>
      <c r="H58" s="136">
        <f t="shared" si="8"/>
        <v>0.49325000029057264</v>
      </c>
      <c r="I58" s="136">
        <f t="shared" si="8"/>
        <v>0.21031425008550286</v>
      </c>
      <c r="J58" s="136">
        <f t="shared" si="8"/>
        <v>0.2321477415971458</v>
      </c>
    </row>
    <row r="59" spans="1:10" ht="18">
      <c r="A59" s="124"/>
      <c r="B59" s="141"/>
      <c r="C59" s="141"/>
      <c r="D59" s="141"/>
      <c r="E59" s="141"/>
      <c r="F59" s="141"/>
      <c r="G59" s="141"/>
      <c r="H59" s="142"/>
      <c r="I59" s="142"/>
      <c r="J59" s="142"/>
    </row>
    <row r="60" spans="1:10" ht="15.75">
      <c r="A60" s="223" t="s">
        <v>167</v>
      </c>
      <c r="B60" s="250"/>
      <c r="C60" s="250"/>
      <c r="D60" s="250"/>
      <c r="E60" s="250"/>
      <c r="F60" s="250"/>
      <c r="G60" s="250"/>
      <c r="H60" s="250"/>
      <c r="I60" s="250"/>
      <c r="J60" s="250"/>
    </row>
    <row r="61" spans="1:10" ht="18">
      <c r="A61" s="124"/>
      <c r="B61" s="141"/>
      <c r="C61" s="141"/>
      <c r="D61" s="141"/>
      <c r="E61" s="141"/>
      <c r="F61" s="141"/>
      <c r="G61" s="141"/>
      <c r="H61" s="142"/>
      <c r="I61" s="142"/>
      <c r="J61" s="130" t="s">
        <v>180</v>
      </c>
    </row>
    <row r="62" spans="1:10" ht="38.25">
      <c r="A62" s="131"/>
      <c r="B62" s="132"/>
      <c r="C62" s="132"/>
      <c r="D62" s="133"/>
      <c r="E62" s="134"/>
      <c r="F62" s="135" t="s">
        <v>168</v>
      </c>
      <c r="G62" s="135" t="s">
        <v>169</v>
      </c>
      <c r="H62" s="135" t="s">
        <v>157</v>
      </c>
      <c r="I62" s="135" t="s">
        <v>158</v>
      </c>
      <c r="J62" s="135" t="s">
        <v>159</v>
      </c>
    </row>
    <row r="63" spans="1:10">
      <c r="A63" s="245" t="s">
        <v>170</v>
      </c>
      <c r="B63" s="246"/>
      <c r="C63" s="246"/>
      <c r="D63" s="246"/>
      <c r="E63" s="247"/>
      <c r="F63" s="140"/>
      <c r="G63" s="140"/>
      <c r="H63" s="140"/>
      <c r="I63" s="140"/>
      <c r="J63" s="140"/>
    </row>
    <row r="64" spans="1:10">
      <c r="A64" s="245" t="s">
        <v>171</v>
      </c>
      <c r="B64" s="242"/>
      <c r="C64" s="242"/>
      <c r="D64" s="242"/>
      <c r="E64" s="242"/>
      <c r="F64" s="140"/>
      <c r="G64" s="140">
        <v>100000</v>
      </c>
      <c r="H64" s="140"/>
      <c r="I64" s="140"/>
      <c r="J64" s="140"/>
    </row>
    <row r="65" spans="1:10">
      <c r="A65" s="248" t="s">
        <v>172</v>
      </c>
      <c r="B65" s="249"/>
      <c r="C65" s="249"/>
      <c r="D65" s="249"/>
      <c r="E65" s="249"/>
      <c r="F65" s="136">
        <f>F63-F64</f>
        <v>0</v>
      </c>
      <c r="G65" s="136">
        <f t="shared" ref="G65:J65" si="9">G63-G64</f>
        <v>-100000</v>
      </c>
      <c r="H65" s="136">
        <f t="shared" si="9"/>
        <v>0</v>
      </c>
      <c r="I65" s="136">
        <f t="shared" si="9"/>
        <v>0</v>
      </c>
      <c r="J65" s="136">
        <f t="shared" si="9"/>
        <v>0</v>
      </c>
    </row>
    <row r="66" spans="1:10" ht="18">
      <c r="A66" s="143"/>
      <c r="B66" s="141"/>
      <c r="C66" s="141"/>
      <c r="D66" s="141"/>
      <c r="E66" s="141"/>
      <c r="F66" s="141"/>
      <c r="G66" s="141"/>
      <c r="H66" s="142"/>
      <c r="I66" s="142"/>
      <c r="J66" s="142"/>
    </row>
    <row r="67" spans="1:10" ht="15.75">
      <c r="A67" s="223" t="s">
        <v>173</v>
      </c>
      <c r="B67" s="250"/>
      <c r="C67" s="250"/>
      <c r="D67" s="250"/>
      <c r="E67" s="250"/>
      <c r="F67" s="250"/>
      <c r="G67" s="250"/>
      <c r="H67" s="250"/>
      <c r="I67" s="250"/>
      <c r="J67" s="250"/>
    </row>
    <row r="68" spans="1:10" ht="18">
      <c r="A68" s="143"/>
      <c r="B68" s="141"/>
      <c r="C68" s="141"/>
      <c r="D68" s="141"/>
      <c r="E68" s="141"/>
      <c r="F68" s="141"/>
      <c r="G68" s="141"/>
      <c r="H68" s="142"/>
      <c r="I68" s="142"/>
      <c r="J68" s="130" t="s">
        <v>180</v>
      </c>
    </row>
    <row r="69" spans="1:10" ht="38.25">
      <c r="A69" s="131"/>
      <c r="B69" s="132"/>
      <c r="C69" s="132"/>
      <c r="D69" s="133"/>
      <c r="E69" s="134"/>
      <c r="F69" s="135" t="s">
        <v>168</v>
      </c>
      <c r="G69" s="135" t="s">
        <v>169</v>
      </c>
      <c r="H69" s="135" t="s">
        <v>157</v>
      </c>
      <c r="I69" s="135" t="s">
        <v>158</v>
      </c>
      <c r="J69" s="135" t="s">
        <v>159</v>
      </c>
    </row>
    <row r="70" spans="1:10">
      <c r="A70" s="251" t="s">
        <v>174</v>
      </c>
      <c r="B70" s="252"/>
      <c r="C70" s="252"/>
      <c r="D70" s="252"/>
      <c r="E70" s="253"/>
      <c r="F70" s="144">
        <v>-400000</v>
      </c>
      <c r="G70" s="144">
        <v>107771</v>
      </c>
      <c r="H70" s="144">
        <v>7771</v>
      </c>
      <c r="I70" s="144">
        <f>H70</f>
        <v>7771</v>
      </c>
      <c r="J70" s="145">
        <f>I70</f>
        <v>7771</v>
      </c>
    </row>
    <row r="71" spans="1:10">
      <c r="A71" s="254" t="s">
        <v>175</v>
      </c>
      <c r="B71" s="255"/>
      <c r="C71" s="255"/>
      <c r="D71" s="255"/>
      <c r="E71" s="256"/>
      <c r="F71" s="146">
        <v>-400000</v>
      </c>
      <c r="G71" s="146">
        <v>100000</v>
      </c>
      <c r="H71" s="146"/>
      <c r="I71" s="146"/>
      <c r="J71" s="147"/>
    </row>
    <row r="74" spans="1:10">
      <c r="A74" s="241" t="s">
        <v>176</v>
      </c>
      <c r="B74" s="242"/>
      <c r="C74" s="242"/>
      <c r="D74" s="242"/>
      <c r="E74" s="242"/>
      <c r="F74" s="148">
        <f>F58+F65+F71</f>
        <v>107770.71000000089</v>
      </c>
      <c r="G74" s="148">
        <f t="shared" ref="G74:J74" si="10">G58+G65+G71</f>
        <v>0</v>
      </c>
      <c r="H74" s="148">
        <f t="shared" si="10"/>
        <v>0.49325000029057264</v>
      </c>
      <c r="I74" s="148">
        <f t="shared" si="10"/>
        <v>0.21031425008550286</v>
      </c>
      <c r="J74" s="148">
        <f t="shared" si="10"/>
        <v>0.2321477415971458</v>
      </c>
    </row>
    <row r="75" spans="1:10" ht="15.75">
      <c r="A75" s="149"/>
      <c r="B75" s="150"/>
      <c r="C75" s="150"/>
      <c r="D75" s="150"/>
      <c r="E75" s="150"/>
      <c r="F75" s="151"/>
      <c r="G75" s="151"/>
      <c r="H75" s="151"/>
      <c r="I75" s="151"/>
      <c r="J75" s="151"/>
    </row>
    <row r="76" spans="1:10">
      <c r="A76" s="243" t="s">
        <v>177</v>
      </c>
      <c r="B76" s="244"/>
      <c r="C76" s="244"/>
      <c r="D76" s="244"/>
      <c r="E76" s="244"/>
      <c r="F76" s="244"/>
      <c r="G76" s="244"/>
      <c r="H76" s="244"/>
      <c r="I76" s="244"/>
      <c r="J76" s="244"/>
    </row>
    <row r="78" spans="1:10">
      <c r="A78" s="243" t="s">
        <v>178</v>
      </c>
      <c r="B78" s="244"/>
      <c r="C78" s="244"/>
      <c r="D78" s="244"/>
      <c r="E78" s="244"/>
      <c r="F78" s="244"/>
      <c r="G78" s="244"/>
      <c r="H78" s="244"/>
      <c r="I78" s="244"/>
      <c r="J78" s="244"/>
    </row>
    <row r="80" spans="1:10">
      <c r="A80" s="243" t="s">
        <v>179</v>
      </c>
      <c r="B80" s="244"/>
      <c r="C80" s="244"/>
      <c r="D80" s="244"/>
      <c r="E80" s="244"/>
      <c r="F80" s="244"/>
      <c r="G80" s="244"/>
      <c r="H80" s="244"/>
      <c r="I80" s="244"/>
      <c r="J80" s="244"/>
    </row>
  </sheetData>
  <mergeCells count="40">
    <mergeCell ref="A10:E10"/>
    <mergeCell ref="A1:J1"/>
    <mergeCell ref="A3:J3"/>
    <mergeCell ref="A5:J5"/>
    <mergeCell ref="A8:E8"/>
    <mergeCell ref="A9:E9"/>
    <mergeCell ref="A32:J32"/>
    <mergeCell ref="A12:E12"/>
    <mergeCell ref="A13:E13"/>
    <mergeCell ref="A14:E14"/>
    <mergeCell ref="A16:J16"/>
    <mergeCell ref="A19:E19"/>
    <mergeCell ref="A20:E20"/>
    <mergeCell ref="A21:E21"/>
    <mergeCell ref="A23:J23"/>
    <mergeCell ref="A26:E26"/>
    <mergeCell ref="A27:E27"/>
    <mergeCell ref="A30:E30"/>
    <mergeCell ref="A60:J60"/>
    <mergeCell ref="A34:J34"/>
    <mergeCell ref="A36:J36"/>
    <mergeCell ref="A45:J45"/>
    <mergeCell ref="A47:J47"/>
    <mergeCell ref="A49:J49"/>
    <mergeCell ref="A52:E52"/>
    <mergeCell ref="A53:E53"/>
    <mergeCell ref="A54:E54"/>
    <mergeCell ref="A56:E56"/>
    <mergeCell ref="A57:E57"/>
    <mergeCell ref="A58:E58"/>
    <mergeCell ref="A74:E74"/>
    <mergeCell ref="A76:J76"/>
    <mergeCell ref="A78:J78"/>
    <mergeCell ref="A80:J80"/>
    <mergeCell ref="A63:E63"/>
    <mergeCell ref="A64:E64"/>
    <mergeCell ref="A65:E65"/>
    <mergeCell ref="A67:J67"/>
    <mergeCell ref="A70:E70"/>
    <mergeCell ref="A71:E71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M28" sqref="M28"/>
    </sheetView>
  </sheetViews>
  <sheetFormatPr defaultRowHeight="15"/>
  <cols>
    <col min="1" max="1" width="5.140625" customWidth="1"/>
    <col min="2" max="2" width="4.7109375" customWidth="1"/>
    <col min="3" max="3" width="4.28515625" customWidth="1"/>
    <col min="4" max="4" width="22.28515625" customWidth="1"/>
    <col min="5" max="5" width="12.140625" customWidth="1"/>
    <col min="6" max="9" width="13.28515625" customWidth="1"/>
  </cols>
  <sheetData>
    <row r="1" spans="1:9" ht="15.75">
      <c r="A1" s="223" t="s">
        <v>116</v>
      </c>
      <c r="B1" s="223"/>
      <c r="C1" s="223"/>
      <c r="D1" s="223"/>
      <c r="E1" s="223"/>
      <c r="F1" s="223"/>
      <c r="G1" s="223"/>
      <c r="H1" s="223"/>
      <c r="I1" s="223"/>
    </row>
    <row r="2" spans="1:9" ht="18">
      <c r="A2" s="124"/>
      <c r="B2" s="124"/>
      <c r="C2" s="124"/>
      <c r="D2" s="124"/>
      <c r="E2" s="124"/>
      <c r="F2" s="124"/>
      <c r="G2" s="124"/>
      <c r="H2" s="124"/>
      <c r="I2" s="124"/>
    </row>
    <row r="3" spans="1:9" ht="15.75">
      <c r="A3" s="223" t="s">
        <v>152</v>
      </c>
      <c r="B3" s="223"/>
      <c r="C3" s="223"/>
      <c r="D3" s="223"/>
      <c r="E3" s="223"/>
      <c r="F3" s="223"/>
      <c r="G3" s="223"/>
      <c r="H3" s="260"/>
      <c r="I3" s="260"/>
    </row>
    <row r="4" spans="1:9" ht="18">
      <c r="A4" s="124"/>
      <c r="B4" s="124"/>
      <c r="C4" s="124"/>
      <c r="D4" s="124"/>
      <c r="E4" s="124"/>
      <c r="F4" s="124"/>
      <c r="G4" s="124"/>
      <c r="H4" s="125"/>
      <c r="I4" s="125"/>
    </row>
    <row r="5" spans="1:9" ht="15.75">
      <c r="A5" s="223" t="s">
        <v>181</v>
      </c>
      <c r="B5" s="250"/>
      <c r="C5" s="250"/>
      <c r="D5" s="250"/>
      <c r="E5" s="250"/>
      <c r="F5" s="250"/>
      <c r="G5" s="250"/>
      <c r="H5" s="250"/>
      <c r="I5" s="250"/>
    </row>
    <row r="6" spans="1:9" ht="18">
      <c r="A6" s="124"/>
      <c r="B6" s="124"/>
      <c r="C6" s="124"/>
      <c r="D6" s="124"/>
      <c r="E6" s="124"/>
      <c r="F6" s="124"/>
      <c r="G6" s="124"/>
      <c r="H6" s="125"/>
      <c r="I6" s="125"/>
    </row>
    <row r="7" spans="1:9" ht="15.75">
      <c r="A7" s="223" t="s">
        <v>161</v>
      </c>
      <c r="B7" s="263"/>
      <c r="C7" s="263"/>
      <c r="D7" s="263"/>
      <c r="E7" s="263"/>
      <c r="F7" s="263"/>
      <c r="G7" s="263"/>
      <c r="H7" s="263"/>
      <c r="I7" s="263"/>
    </row>
    <row r="8" spans="1:9" ht="18">
      <c r="A8" s="124"/>
      <c r="B8" s="124"/>
      <c r="C8" s="124"/>
      <c r="D8" s="124"/>
      <c r="E8" s="124"/>
      <c r="F8" s="124"/>
      <c r="G8" s="124"/>
      <c r="H8" s="125"/>
      <c r="I8" s="125"/>
    </row>
    <row r="9" spans="1:9" ht="38.25">
      <c r="A9" s="152" t="s">
        <v>182</v>
      </c>
      <c r="B9" s="153" t="s">
        <v>183</v>
      </c>
      <c r="C9" s="153" t="s">
        <v>184</v>
      </c>
      <c r="D9" s="153" t="s">
        <v>185</v>
      </c>
      <c r="E9" s="153" t="s">
        <v>168</v>
      </c>
      <c r="F9" s="152" t="s">
        <v>169</v>
      </c>
      <c r="G9" s="152" t="s">
        <v>157</v>
      </c>
      <c r="H9" s="152" t="s">
        <v>158</v>
      </c>
      <c r="I9" s="152" t="s">
        <v>159</v>
      </c>
    </row>
    <row r="10" spans="1:9">
      <c r="A10" s="154">
        <v>6</v>
      </c>
      <c r="B10" s="154"/>
      <c r="C10" s="154"/>
      <c r="D10" s="154" t="s">
        <v>186</v>
      </c>
      <c r="E10" s="155">
        <f>E11+E13+E15+E18+E21+E23</f>
        <v>532173.49923684378</v>
      </c>
      <c r="F10" s="155">
        <f t="shared" ref="F10:I10" si="0">F11+F13+F15+F18+F21+F23</f>
        <v>639821.47587762959</v>
      </c>
      <c r="G10" s="155">
        <f t="shared" si="0"/>
        <v>579611.34817174333</v>
      </c>
      <c r="H10" s="155">
        <f t="shared" si="0"/>
        <v>429452.44553878822</v>
      </c>
      <c r="I10" s="155">
        <f t="shared" si="0"/>
        <v>369642.21500411176</v>
      </c>
    </row>
    <row r="11" spans="1:9">
      <c r="A11" s="156"/>
      <c r="B11" s="157">
        <v>61</v>
      </c>
      <c r="C11" s="157"/>
      <c r="D11" s="157" t="s">
        <v>187</v>
      </c>
      <c r="E11" s="158">
        <v>49949.743181365717</v>
      </c>
      <c r="F11" s="159">
        <v>61067.079434600826</v>
      </c>
      <c r="G11" s="159">
        <v>65952.445789368896</v>
      </c>
      <c r="H11" s="159">
        <v>68590.543620943659</v>
      </c>
      <c r="I11" s="159">
        <v>71334.165365781402</v>
      </c>
    </row>
    <row r="12" spans="1:9">
      <c r="A12" s="160"/>
      <c r="B12" s="160"/>
      <c r="C12" s="161">
        <v>11</v>
      </c>
      <c r="D12" s="161" t="s">
        <v>188</v>
      </c>
      <c r="E12" s="270">
        <v>49949.743181365717</v>
      </c>
      <c r="F12" s="271">
        <v>61067.079434600826</v>
      </c>
      <c r="G12" s="271">
        <v>65952.445789368896</v>
      </c>
      <c r="H12" s="271">
        <v>68590.543620943659</v>
      </c>
      <c r="I12" s="271">
        <v>71334.165365781402</v>
      </c>
    </row>
    <row r="13" spans="1:9" ht="63.75">
      <c r="A13" s="163"/>
      <c r="B13" s="163">
        <v>63</v>
      </c>
      <c r="C13" s="164"/>
      <c r="D13" s="165" t="s">
        <v>189</v>
      </c>
      <c r="E13" s="158">
        <v>178663.31143406994</v>
      </c>
      <c r="F13" s="159">
        <v>354320.12741389609</v>
      </c>
      <c r="G13" s="159">
        <v>211709.46977238037</v>
      </c>
      <c r="H13" s="159">
        <v>160594.59818169751</v>
      </c>
      <c r="I13" s="159">
        <v>98214.878226823275</v>
      </c>
    </row>
    <row r="14" spans="1:9">
      <c r="A14" s="166"/>
      <c r="B14" s="166"/>
      <c r="C14" s="161">
        <v>42</v>
      </c>
      <c r="D14" s="168" t="s">
        <v>190</v>
      </c>
      <c r="E14" s="270">
        <v>178663.31143406994</v>
      </c>
      <c r="F14" s="271">
        <v>354320.12741389609</v>
      </c>
      <c r="G14" s="271">
        <v>211709.46977238037</v>
      </c>
      <c r="H14" s="271">
        <v>160594.59818169751</v>
      </c>
      <c r="I14" s="271">
        <v>98214.878226823275</v>
      </c>
    </row>
    <row r="15" spans="1:9">
      <c r="A15" s="163"/>
      <c r="B15" s="157">
        <v>64</v>
      </c>
      <c r="C15" s="157"/>
      <c r="D15" s="157" t="s">
        <v>191</v>
      </c>
      <c r="E15" s="158">
        <v>81695.747561218392</v>
      </c>
      <c r="F15" s="159">
        <v>57070.807618289196</v>
      </c>
      <c r="G15" s="159">
        <v>58782.931846837877</v>
      </c>
      <c r="H15" s="159">
        <v>59061.649744508592</v>
      </c>
      <c r="I15" s="159">
        <v>59061.649744508592</v>
      </c>
    </row>
    <row r="16" spans="1:9">
      <c r="A16" s="160"/>
      <c r="B16" s="160"/>
      <c r="C16" s="161">
        <v>11</v>
      </c>
      <c r="D16" s="161" t="s">
        <v>188</v>
      </c>
      <c r="E16" s="270">
        <v>0.98613046652067149</v>
      </c>
      <c r="F16" s="271">
        <v>132.72280841462606</v>
      </c>
      <c r="G16" s="271">
        <v>132.72280841462606</v>
      </c>
      <c r="H16" s="271">
        <v>132.72280841462606</v>
      </c>
      <c r="I16" s="271">
        <v>13.272280841462605</v>
      </c>
    </row>
    <row r="17" spans="1:11" ht="25.5">
      <c r="A17" s="160"/>
      <c r="B17" s="160"/>
      <c r="C17" s="161">
        <v>53</v>
      </c>
      <c r="D17" s="184" t="s">
        <v>211</v>
      </c>
      <c r="E17" s="270">
        <v>81694.761430751882</v>
      </c>
      <c r="F17" s="271">
        <v>56938.084809874577</v>
      </c>
      <c r="G17" s="271">
        <v>58650.209038423251</v>
      </c>
      <c r="H17" s="271">
        <v>58928.926936093965</v>
      </c>
      <c r="I17" s="271">
        <v>59048.37746366713</v>
      </c>
      <c r="J17" s="123"/>
      <c r="K17" s="123"/>
    </row>
    <row r="18" spans="1:11" ht="63.75">
      <c r="A18" s="163"/>
      <c r="B18" s="157">
        <v>65</v>
      </c>
      <c r="C18" s="157"/>
      <c r="D18" s="157" t="s">
        <v>192</v>
      </c>
      <c r="E18" s="158">
        <v>216350.27672705552</v>
      </c>
      <c r="F18" s="159">
        <v>162585.4403079169</v>
      </c>
      <c r="G18" s="159">
        <v>237459.02183290198</v>
      </c>
      <c r="H18" s="159">
        <v>135498.57322980952</v>
      </c>
      <c r="I18" s="159">
        <v>135324.44090516955</v>
      </c>
      <c r="J18" s="123"/>
      <c r="K18" s="123"/>
    </row>
    <row r="19" spans="1:11">
      <c r="A19" s="160"/>
      <c r="B19" s="160"/>
      <c r="C19" s="161">
        <v>11</v>
      </c>
      <c r="D19" s="161" t="s">
        <v>188</v>
      </c>
      <c r="E19" s="270">
        <v>49169.771053155484</v>
      </c>
      <c r="F19" s="271">
        <v>41807.684650607203</v>
      </c>
      <c r="G19" s="271">
        <v>96693.211228349581</v>
      </c>
      <c r="H19" s="271">
        <v>87585.639392129538</v>
      </c>
      <c r="I19" s="271">
        <v>94167.098015794007</v>
      </c>
      <c r="J19" s="123"/>
      <c r="K19" s="123"/>
    </row>
    <row r="20" spans="1:11" ht="25.5">
      <c r="A20" s="160"/>
      <c r="B20" s="160"/>
      <c r="C20" s="161">
        <v>53</v>
      </c>
      <c r="D20" s="184" t="s">
        <v>211</v>
      </c>
      <c r="E20" s="270">
        <v>167180.50567390004</v>
      </c>
      <c r="F20" s="271">
        <v>120777.7556573097</v>
      </c>
      <c r="G20" s="271">
        <v>140765.81060455239</v>
      </c>
      <c r="H20" s="271">
        <v>47912.933837680001</v>
      </c>
      <c r="I20" s="271">
        <v>41157.342889375534</v>
      </c>
    </row>
    <row r="21" spans="1:11" ht="51">
      <c r="A21" s="163"/>
      <c r="B21" s="157">
        <v>66</v>
      </c>
      <c r="C21" s="157"/>
      <c r="D21" s="157" t="s">
        <v>193</v>
      </c>
      <c r="E21" s="158">
        <v>4745.5026876368702</v>
      </c>
      <c r="F21" s="159">
        <v>4778.0211029265374</v>
      </c>
      <c r="G21" s="159">
        <v>4778.0211029265374</v>
      </c>
      <c r="H21" s="159">
        <v>4778.0211029265374</v>
      </c>
      <c r="I21" s="159">
        <v>4778.0211029265374</v>
      </c>
      <c r="J21" s="123"/>
      <c r="K21" s="123"/>
    </row>
    <row r="22" spans="1:11">
      <c r="A22" s="160"/>
      <c r="B22" s="160"/>
      <c r="C22" s="161">
        <v>11</v>
      </c>
      <c r="D22" s="161" t="s">
        <v>188</v>
      </c>
      <c r="E22" s="270">
        <v>4745.5026876368702</v>
      </c>
      <c r="F22" s="271">
        <v>4778.0211029265374</v>
      </c>
      <c r="G22" s="271">
        <v>4778.0211029265374</v>
      </c>
      <c r="H22" s="271">
        <v>4778.0211029265374</v>
      </c>
      <c r="I22" s="271">
        <v>4778.0211029265374</v>
      </c>
      <c r="J22" s="123"/>
      <c r="K22" s="123"/>
    </row>
    <row r="23" spans="1:11" ht="25.5">
      <c r="A23" s="163"/>
      <c r="B23" s="157">
        <v>68</v>
      </c>
      <c r="C23" s="157"/>
      <c r="D23" s="157" t="s">
        <v>206</v>
      </c>
      <c r="E23" s="158">
        <v>768.91764549737866</v>
      </c>
      <c r="F23" s="159">
        <v>0</v>
      </c>
      <c r="G23" s="159">
        <v>929.45782732762621</v>
      </c>
      <c r="H23" s="159">
        <v>929.05965890238235</v>
      </c>
      <c r="I23" s="159">
        <v>929.05965890238235</v>
      </c>
    </row>
    <row r="24" spans="1:11">
      <c r="A24" s="160"/>
      <c r="B24" s="160"/>
      <c r="C24" s="161">
        <v>11</v>
      </c>
      <c r="D24" s="161" t="s">
        <v>188</v>
      </c>
      <c r="E24" s="270">
        <v>768.91764549737866</v>
      </c>
      <c r="F24" s="271">
        <v>0</v>
      </c>
      <c r="G24" s="271">
        <v>929.45782732762621</v>
      </c>
      <c r="H24" s="271">
        <v>929.05965890238235</v>
      </c>
      <c r="I24" s="271">
        <v>929.05965890238235</v>
      </c>
    </row>
    <row r="25" spans="1:11">
      <c r="A25" s="160"/>
      <c r="B25" s="160"/>
      <c r="C25" s="161"/>
      <c r="D25" s="161"/>
      <c r="E25" s="162"/>
      <c r="F25" s="167"/>
      <c r="G25" s="167"/>
      <c r="H25" s="167"/>
      <c r="I25" s="167"/>
    </row>
    <row r="26" spans="1:11" ht="51">
      <c r="A26" s="169">
        <v>7</v>
      </c>
      <c r="B26" s="170"/>
      <c r="C26" s="170"/>
      <c r="D26" s="171" t="s">
        <v>194</v>
      </c>
      <c r="E26" s="155">
        <f>E27</f>
        <v>16806.689229544096</v>
      </c>
      <c r="F26" s="155">
        <f t="shared" ref="F26:I26" si="1">F27</f>
        <v>0</v>
      </c>
      <c r="G26" s="155">
        <f t="shared" si="1"/>
        <v>0</v>
      </c>
      <c r="H26" s="155">
        <f t="shared" si="1"/>
        <v>0</v>
      </c>
      <c r="I26" s="155">
        <f t="shared" si="1"/>
        <v>0</v>
      </c>
    </row>
    <row r="27" spans="1:11" ht="38.25">
      <c r="A27" s="157"/>
      <c r="B27" s="157">
        <v>72</v>
      </c>
      <c r="C27" s="157"/>
      <c r="D27" s="172" t="s">
        <v>207</v>
      </c>
      <c r="E27" s="158">
        <f>126630/7.5345</f>
        <v>16806.689229544096</v>
      </c>
      <c r="F27" s="159"/>
      <c r="G27" s="173"/>
      <c r="H27" s="173"/>
      <c r="I27" s="173"/>
    </row>
    <row r="28" spans="1:11" ht="25.5">
      <c r="A28" s="174"/>
      <c r="B28" s="174"/>
      <c r="C28" s="161">
        <v>64</v>
      </c>
      <c r="D28" s="184" t="s">
        <v>209</v>
      </c>
      <c r="E28" s="162">
        <f>126630/7.5345</f>
        <v>16806.689229544096</v>
      </c>
      <c r="F28" s="167"/>
      <c r="G28" s="167"/>
      <c r="H28" s="167"/>
      <c r="I28" s="175"/>
    </row>
    <row r="31" spans="1:11" ht="15.75">
      <c r="A31" s="223" t="s">
        <v>195</v>
      </c>
      <c r="B31" s="263"/>
      <c r="C31" s="263"/>
      <c r="D31" s="263"/>
      <c r="E31" s="263"/>
      <c r="F31" s="263"/>
      <c r="G31" s="263"/>
      <c r="H31" s="263"/>
      <c r="I31" s="263"/>
    </row>
    <row r="32" spans="1:11" ht="18">
      <c r="A32" s="124"/>
      <c r="B32" s="124"/>
      <c r="C32" s="124"/>
      <c r="D32" s="124"/>
      <c r="E32" s="124"/>
      <c r="F32" s="124"/>
      <c r="G32" s="124"/>
      <c r="H32" s="125"/>
      <c r="I32" s="125"/>
    </row>
    <row r="33" spans="1:9" ht="38.25">
      <c r="A33" s="152" t="s">
        <v>182</v>
      </c>
      <c r="B33" s="153" t="s">
        <v>183</v>
      </c>
      <c r="C33" s="153" t="s">
        <v>184</v>
      </c>
      <c r="D33" s="153" t="s">
        <v>196</v>
      </c>
      <c r="E33" s="153" t="s">
        <v>168</v>
      </c>
      <c r="F33" s="152" t="s">
        <v>169</v>
      </c>
      <c r="G33" s="152" t="s">
        <v>157</v>
      </c>
      <c r="H33" s="152" t="s">
        <v>158</v>
      </c>
      <c r="I33" s="152" t="s">
        <v>159</v>
      </c>
    </row>
    <row r="34" spans="1:9" ht="25.5">
      <c r="A34" s="154">
        <v>3</v>
      </c>
      <c r="B34" s="154"/>
      <c r="C34" s="154"/>
      <c r="D34" s="154" t="s">
        <v>197</v>
      </c>
      <c r="E34" s="176">
        <f>E35+E38+E43+E45+E47+E50</f>
        <v>264607.88108036364</v>
      </c>
      <c r="F34" s="176">
        <f t="shared" ref="F34:I34" si="2">F35+F38+F43+F45+F47+F50</f>
        <v>274170.13869533478</v>
      </c>
      <c r="G34" s="176">
        <f t="shared" si="2"/>
        <v>303547.8412037958</v>
      </c>
      <c r="H34" s="176">
        <f t="shared" si="2"/>
        <v>276821.18794847035</v>
      </c>
      <c r="I34" s="176">
        <f t="shared" si="2"/>
        <v>286026.81489159714</v>
      </c>
    </row>
    <row r="35" spans="1:9" ht="25.5">
      <c r="A35" s="156"/>
      <c r="B35" s="157">
        <v>31</v>
      </c>
      <c r="C35" s="157"/>
      <c r="D35" s="157" t="s">
        <v>4</v>
      </c>
      <c r="E35" s="177">
        <f>SUM(E36:E37)</f>
        <v>48539.430619151899</v>
      </c>
      <c r="F35" s="177">
        <f t="shared" ref="F35:I35" si="3">SUM(F36:F37)</f>
        <v>40067.01307319662</v>
      </c>
      <c r="G35" s="177">
        <f t="shared" si="3"/>
        <v>40245.697730439962</v>
      </c>
      <c r="H35" s="177">
        <f t="shared" si="3"/>
        <v>44058.562691319923</v>
      </c>
      <c r="I35" s="177">
        <f t="shared" si="3"/>
        <v>44239.038662252118</v>
      </c>
    </row>
    <row r="36" spans="1:9" ht="25.5">
      <c r="A36" s="160"/>
      <c r="B36" s="160"/>
      <c r="C36" s="161">
        <v>11</v>
      </c>
      <c r="D36" s="213" t="s">
        <v>188</v>
      </c>
      <c r="E36" s="178">
        <f>List5!E1</f>
        <v>34762.811069082221</v>
      </c>
      <c r="F36" s="178">
        <f>List5!F1</f>
        <v>35736.931448669449</v>
      </c>
      <c r="G36" s="178">
        <f>List5!G1</f>
        <v>35915.616105912792</v>
      </c>
      <c r="H36" s="178">
        <f>List5!H1</f>
        <v>36095.194186442357</v>
      </c>
      <c r="I36" s="178">
        <f>List5!I1</f>
        <v>36275.670157374559</v>
      </c>
    </row>
    <row r="37" spans="1:9">
      <c r="A37" s="160"/>
      <c r="B37" s="160"/>
      <c r="C37" s="161">
        <v>42</v>
      </c>
      <c r="D37" s="184" t="s">
        <v>190</v>
      </c>
      <c r="E37" s="178">
        <f>List5!E51</f>
        <v>13776.619550069679</v>
      </c>
      <c r="F37" s="178">
        <f>List5!F51</f>
        <v>4330.0816245271744</v>
      </c>
      <c r="G37" s="178">
        <f>List5!G51</f>
        <v>4330.0816245271744</v>
      </c>
      <c r="H37" s="178">
        <f>List5!H51</f>
        <v>7963.3685048775624</v>
      </c>
      <c r="I37" s="178">
        <f>List5!I51</f>
        <v>7963.3685048775624</v>
      </c>
    </row>
    <row r="38" spans="1:9">
      <c r="A38" s="163"/>
      <c r="B38" s="157">
        <v>32</v>
      </c>
      <c r="C38" s="157"/>
      <c r="D38" s="157" t="s">
        <v>5</v>
      </c>
      <c r="E38" s="177">
        <f>SUM(E39:E42)</f>
        <v>147392.64848364191</v>
      </c>
      <c r="F38" s="177">
        <f t="shared" ref="F38:I38" si="4">SUM(F39:F42)</f>
        <v>136750.94565000996</v>
      </c>
      <c r="G38" s="177">
        <f t="shared" si="4"/>
        <v>169931.64775366645</v>
      </c>
      <c r="H38" s="177">
        <f t="shared" si="4"/>
        <v>151204.45948636273</v>
      </c>
      <c r="I38" s="177">
        <f t="shared" si="4"/>
        <v>161822.28415953281</v>
      </c>
    </row>
    <row r="39" spans="1:9" ht="25.5">
      <c r="A39" s="160"/>
      <c r="B39" s="160"/>
      <c r="C39" s="161">
        <v>11</v>
      </c>
      <c r="D39" s="213" t="s">
        <v>188</v>
      </c>
      <c r="E39" s="178">
        <f>List5!E17</f>
        <v>50429.380848098743</v>
      </c>
      <c r="F39" s="178">
        <f>List5!F17</f>
        <v>37208.839339040409</v>
      </c>
      <c r="G39" s="178">
        <f>List5!G17</f>
        <v>45172.207843917975</v>
      </c>
      <c r="H39" s="178">
        <f>List5!H17</f>
        <v>40380.914460149972</v>
      </c>
      <c r="I39" s="178">
        <f>List5!I17</f>
        <v>50998.739133320058</v>
      </c>
    </row>
    <row r="40" spans="1:9">
      <c r="A40" s="160"/>
      <c r="B40" s="160"/>
      <c r="C40" s="161">
        <v>42</v>
      </c>
      <c r="D40" s="184" t="s">
        <v>190</v>
      </c>
      <c r="E40" s="178">
        <f>List5!E58</f>
        <v>17648.649545424381</v>
      </c>
      <c r="F40" s="178">
        <f>List5!F58</f>
        <v>33180.702103656513</v>
      </c>
      <c r="G40" s="178">
        <f>List5!G58</f>
        <v>56407.193576216072</v>
      </c>
      <c r="H40" s="178">
        <f>List5!H58</f>
        <v>46452.982945119118</v>
      </c>
      <c r="I40" s="178">
        <f>List5!I58</f>
        <v>46452.982945119118</v>
      </c>
    </row>
    <row r="41" spans="1:9" ht="25.5">
      <c r="A41" s="160"/>
      <c r="B41" s="160"/>
      <c r="C41" s="161">
        <v>53</v>
      </c>
      <c r="D41" s="184" t="s">
        <v>285</v>
      </c>
      <c r="E41" s="178">
        <f>List5!E79</f>
        <v>79314.618090118776</v>
      </c>
      <c r="F41" s="178">
        <f>List5!F79</f>
        <v>66361.404207313026</v>
      </c>
      <c r="G41" s="178">
        <f>List5!G79</f>
        <v>68352.246333532414</v>
      </c>
      <c r="H41" s="178">
        <f>List5!H79</f>
        <v>64370.562081093631</v>
      </c>
      <c r="I41" s="178">
        <f>List5!I79</f>
        <v>64370.562081093631</v>
      </c>
    </row>
    <row r="42" spans="1:9">
      <c r="A42" s="160"/>
      <c r="B42" s="160"/>
      <c r="C42" s="161"/>
      <c r="D42" s="184"/>
      <c r="E42" s="178"/>
      <c r="F42" s="178"/>
      <c r="G42" s="178"/>
      <c r="H42" s="178"/>
      <c r="I42" s="178"/>
    </row>
    <row r="43" spans="1:9">
      <c r="A43" s="163"/>
      <c r="B43" s="163">
        <v>34</v>
      </c>
      <c r="C43" s="164"/>
      <c r="D43" s="157" t="s">
        <v>5</v>
      </c>
      <c r="E43" s="177">
        <f>SUM(E44)</f>
        <v>1387.9062976972593</v>
      </c>
      <c r="F43" s="177">
        <f t="shared" ref="F43:I43" si="5">SUM(F44)</f>
        <v>1858.1193178047647</v>
      </c>
      <c r="G43" s="177">
        <f t="shared" si="5"/>
        <v>1858.1193178047647</v>
      </c>
      <c r="H43" s="177">
        <f t="shared" si="5"/>
        <v>1858.1193178047647</v>
      </c>
      <c r="I43" s="177">
        <f t="shared" si="5"/>
        <v>1858.1193178047647</v>
      </c>
    </row>
    <row r="44" spans="1:9" ht="25.5">
      <c r="A44" s="160"/>
      <c r="B44" s="160"/>
      <c r="C44" s="161">
        <v>11</v>
      </c>
      <c r="D44" s="213" t="s">
        <v>188</v>
      </c>
      <c r="E44" s="178">
        <f>List5!E19</f>
        <v>1387.9062976972593</v>
      </c>
      <c r="F44" s="178">
        <f>List5!F19</f>
        <v>1858.1193178047647</v>
      </c>
      <c r="G44" s="178">
        <f>List5!G19</f>
        <v>1858.1193178047647</v>
      </c>
      <c r="H44" s="178">
        <f>List5!H19</f>
        <v>1858.1193178047647</v>
      </c>
      <c r="I44" s="178">
        <f>List5!I19</f>
        <v>1858.1193178047647</v>
      </c>
    </row>
    <row r="45" spans="1:9" ht="38.25">
      <c r="A45" s="163"/>
      <c r="B45" s="163">
        <v>36</v>
      </c>
      <c r="C45" s="164"/>
      <c r="D45" s="157" t="s">
        <v>110</v>
      </c>
      <c r="E45" s="177">
        <f>SUM(E46)</f>
        <v>0</v>
      </c>
      <c r="F45" s="177">
        <f t="shared" ref="F45:I45" si="6">SUM(F46)</f>
        <v>4645.298294511912</v>
      </c>
      <c r="G45" s="177">
        <f t="shared" si="6"/>
        <v>2654.4561682925209</v>
      </c>
      <c r="H45" s="177">
        <f t="shared" si="6"/>
        <v>0</v>
      </c>
      <c r="I45" s="177">
        <f t="shared" si="6"/>
        <v>0</v>
      </c>
    </row>
    <row r="46" spans="1:9" ht="25.5">
      <c r="A46" s="160"/>
      <c r="B46" s="160"/>
      <c r="C46" s="161">
        <v>53</v>
      </c>
      <c r="D46" s="184" t="s">
        <v>285</v>
      </c>
      <c r="E46" s="178">
        <f>List5!E81</f>
        <v>0</v>
      </c>
      <c r="F46" s="178">
        <f>List5!F81</f>
        <v>4645.298294511912</v>
      </c>
      <c r="G46" s="178">
        <f>List5!G81</f>
        <v>2654.4561682925209</v>
      </c>
      <c r="H46" s="178">
        <f>List5!H81</f>
        <v>0</v>
      </c>
      <c r="I46" s="178">
        <f>List5!I81</f>
        <v>0</v>
      </c>
    </row>
    <row r="47" spans="1:9" ht="51">
      <c r="A47" s="163"/>
      <c r="B47" s="163">
        <v>37</v>
      </c>
      <c r="C47" s="163"/>
      <c r="D47" s="179" t="s">
        <v>198</v>
      </c>
      <c r="E47" s="177">
        <f>SUM(E48:E49)</f>
        <v>39210.232928528763</v>
      </c>
      <c r="F47" s="177">
        <f t="shared" ref="F47:I47" si="7">SUM(F48:F49)</f>
        <v>49771.053155484769</v>
      </c>
      <c r="G47" s="177">
        <f t="shared" si="7"/>
        <v>51761.895281704157</v>
      </c>
      <c r="H47" s="177">
        <f t="shared" si="7"/>
        <v>49107.43911341163</v>
      </c>
      <c r="I47" s="177">
        <f t="shared" si="7"/>
        <v>45523.923286216726</v>
      </c>
    </row>
    <row r="48" spans="1:9" ht="25.5">
      <c r="A48" s="160"/>
      <c r="B48" s="160"/>
      <c r="C48" s="161">
        <v>11</v>
      </c>
      <c r="D48" s="213" t="s">
        <v>188</v>
      </c>
      <c r="E48" s="178">
        <f>List5!E27</f>
        <v>35069.28130599243</v>
      </c>
      <c r="F48" s="178">
        <f>List5!F27</f>
        <v>43134.912734753467</v>
      </c>
      <c r="G48" s="178">
        <f>List5!G27</f>
        <v>43798.526776826599</v>
      </c>
      <c r="H48" s="178">
        <f>List5!H27</f>
        <v>41144.070608534072</v>
      </c>
      <c r="I48" s="178">
        <f>List5!I27</f>
        <v>37560.554781339168</v>
      </c>
    </row>
    <row r="49" spans="1:9" ht="25.5">
      <c r="A49" s="160"/>
      <c r="B49" s="160"/>
      <c r="C49" s="161">
        <v>53</v>
      </c>
      <c r="D49" s="184" t="s">
        <v>285</v>
      </c>
      <c r="E49" s="178">
        <f>List5!E84</f>
        <v>4140.9516225363323</v>
      </c>
      <c r="F49" s="178">
        <f>List5!F84</f>
        <v>6636.1404207313026</v>
      </c>
      <c r="G49" s="178">
        <f>List5!G84</f>
        <v>7963.3685048775624</v>
      </c>
      <c r="H49" s="178">
        <f>List5!H84</f>
        <v>7963.3685048775624</v>
      </c>
      <c r="I49" s="178">
        <f>List5!I84</f>
        <v>7963.3685048775624</v>
      </c>
    </row>
    <row r="50" spans="1:9">
      <c r="A50" s="163"/>
      <c r="B50" s="163">
        <v>38</v>
      </c>
      <c r="C50" s="163"/>
      <c r="D50" s="179" t="s">
        <v>16</v>
      </c>
      <c r="E50" s="180">
        <f>SUM(E51:E53)</f>
        <v>28077.662751343814</v>
      </c>
      <c r="F50" s="180">
        <f t="shared" ref="F50:I50" si="8">SUM(F51:F53)</f>
        <v>41077.709204326762</v>
      </c>
      <c r="G50" s="180">
        <f t="shared" si="8"/>
        <v>37096.024951887979</v>
      </c>
      <c r="H50" s="180">
        <f t="shared" si="8"/>
        <v>30592.607339571303</v>
      </c>
      <c r="I50" s="180">
        <f t="shared" si="8"/>
        <v>32583.449465790694</v>
      </c>
    </row>
    <row r="51" spans="1:9" ht="25.5">
      <c r="A51" s="160"/>
      <c r="B51" s="160"/>
      <c r="C51" s="161">
        <v>11</v>
      </c>
      <c r="D51" s="213" t="s">
        <v>188</v>
      </c>
      <c r="E51" s="178">
        <f>List5!E41</f>
        <v>28077.662751343814</v>
      </c>
      <c r="F51" s="178">
        <f>List5!F41</f>
        <v>41077.709204326762</v>
      </c>
      <c r="G51" s="178">
        <f>List5!G41</f>
        <v>37096.024951887979</v>
      </c>
      <c r="H51" s="178">
        <f>List5!H41</f>
        <v>30592.607339571303</v>
      </c>
      <c r="I51" s="178">
        <f>List5!I41</f>
        <v>32583.449465790694</v>
      </c>
    </row>
    <row r="52" spans="1:9">
      <c r="A52" s="160"/>
      <c r="B52" s="160"/>
      <c r="C52" s="161"/>
      <c r="D52" s="184"/>
      <c r="E52" s="178"/>
      <c r="F52" s="178"/>
      <c r="G52" s="178"/>
      <c r="H52" s="178"/>
      <c r="I52" s="178"/>
    </row>
    <row r="53" spans="1:9">
      <c r="A53" s="160"/>
      <c r="B53" s="160"/>
      <c r="C53" s="161"/>
      <c r="D53" s="213"/>
      <c r="E53" s="178"/>
      <c r="F53" s="178"/>
      <c r="G53" s="178"/>
      <c r="H53" s="178"/>
      <c r="I53" s="178"/>
    </row>
    <row r="54" spans="1:9">
      <c r="A54" s="160"/>
      <c r="B54" s="160"/>
      <c r="C54" s="161"/>
      <c r="D54" s="184"/>
      <c r="E54" s="178"/>
      <c r="F54" s="181"/>
      <c r="G54" s="181"/>
      <c r="H54" s="181"/>
      <c r="I54" s="181"/>
    </row>
    <row r="55" spans="1:9" ht="51">
      <c r="A55" s="169">
        <v>4</v>
      </c>
      <c r="B55" s="170"/>
      <c r="C55" s="170"/>
      <c r="D55" s="171" t="s">
        <v>199</v>
      </c>
      <c r="E55" s="176">
        <f>E56+E60</f>
        <v>216979.5527241356</v>
      </c>
      <c r="F55" s="176">
        <f t="shared" ref="F55:I55" si="9">F56+F60</f>
        <v>365651.33718229475</v>
      </c>
      <c r="G55" s="176">
        <f t="shared" si="9"/>
        <v>276063.44150242221</v>
      </c>
      <c r="H55" s="176">
        <f t="shared" si="9"/>
        <v>152631.22967681996</v>
      </c>
      <c r="I55" s="176">
        <f t="shared" si="9"/>
        <v>83615.369301214407</v>
      </c>
    </row>
    <row r="56" spans="1:9" ht="38.25">
      <c r="A56" s="157"/>
      <c r="B56" s="157">
        <v>41</v>
      </c>
      <c r="C56" s="157"/>
      <c r="D56" s="172" t="s">
        <v>111</v>
      </c>
      <c r="E56" s="177">
        <f>SUM(E57:E59)</f>
        <v>0</v>
      </c>
      <c r="F56" s="177">
        <f t="shared" ref="F56:I56" si="10">SUM(F57:F59)</f>
        <v>13272.280841462605</v>
      </c>
      <c r="G56" s="177">
        <f t="shared" si="10"/>
        <v>26544.56168292521</v>
      </c>
      <c r="H56" s="177">
        <f t="shared" si="10"/>
        <v>0</v>
      </c>
      <c r="I56" s="177">
        <f t="shared" si="10"/>
        <v>0</v>
      </c>
    </row>
    <row r="57" spans="1:9" ht="25.5">
      <c r="A57" s="174"/>
      <c r="B57" s="174"/>
      <c r="C57" s="161">
        <v>11</v>
      </c>
      <c r="D57" s="213" t="s">
        <v>188</v>
      </c>
      <c r="E57" s="178"/>
      <c r="F57" s="178"/>
      <c r="G57" s="178"/>
      <c r="H57" s="178"/>
      <c r="I57" s="178"/>
    </row>
    <row r="58" spans="1:9">
      <c r="A58" s="174"/>
      <c r="B58" s="174"/>
      <c r="C58" s="161">
        <v>42</v>
      </c>
      <c r="D58" s="213" t="s">
        <v>190</v>
      </c>
      <c r="E58" s="178"/>
      <c r="F58" s="178"/>
      <c r="G58" s="178"/>
      <c r="H58" s="178"/>
      <c r="I58" s="178"/>
    </row>
    <row r="59" spans="1:9" ht="25.5">
      <c r="A59" s="174"/>
      <c r="B59" s="174"/>
      <c r="C59" s="161">
        <v>53</v>
      </c>
      <c r="D59" s="184" t="s">
        <v>285</v>
      </c>
      <c r="E59" s="178">
        <f>List5!E87</f>
        <v>0</v>
      </c>
      <c r="F59" s="178">
        <f>List5!F87</f>
        <v>13272.280841462605</v>
      </c>
      <c r="G59" s="178">
        <f>List5!G87</f>
        <v>26544.56168292521</v>
      </c>
      <c r="H59" s="178">
        <f>List5!H87</f>
        <v>0</v>
      </c>
      <c r="I59" s="178">
        <f>List5!I87</f>
        <v>0</v>
      </c>
    </row>
    <row r="60" spans="1:9" ht="38.25">
      <c r="A60" s="157"/>
      <c r="B60" s="157">
        <v>42</v>
      </c>
      <c r="C60" s="157"/>
      <c r="D60" s="172" t="s">
        <v>200</v>
      </c>
      <c r="E60" s="177">
        <f>SUM(E61:E63)</f>
        <v>216979.5527241356</v>
      </c>
      <c r="F60" s="177">
        <f>SUM(F61:F63)</f>
        <v>352379.05634083215</v>
      </c>
      <c r="G60" s="177">
        <f>SUM(G61:G63)</f>
        <v>249518.879819497</v>
      </c>
      <c r="H60" s="177">
        <f>SUM(H61:H63)</f>
        <v>152631.22967681996</v>
      </c>
      <c r="I60" s="177">
        <f>SUM(I61:I63)</f>
        <v>83615.369301214407</v>
      </c>
    </row>
    <row r="61" spans="1:9" ht="25.5">
      <c r="A61" s="174"/>
      <c r="B61" s="174"/>
      <c r="C61" s="161">
        <v>11</v>
      </c>
      <c r="D61" s="213" t="s">
        <v>188</v>
      </c>
      <c r="E61" s="178">
        <f>List5!E47</f>
        <v>2409.7484902780543</v>
      </c>
      <c r="F61" s="178">
        <f>List5!F47</f>
        <v>11945.052757316344</v>
      </c>
      <c r="G61" s="178">
        <f>List5!G47</f>
        <v>4645.298294511912</v>
      </c>
      <c r="H61" s="178">
        <f>List5!H47</f>
        <v>11945.052757316344</v>
      </c>
      <c r="I61" s="178">
        <f>List5!I47</f>
        <v>11945.052757316344</v>
      </c>
    </row>
    <row r="62" spans="1:9">
      <c r="A62" s="174"/>
      <c r="B62" s="174"/>
      <c r="C62" s="161">
        <v>42</v>
      </c>
      <c r="D62" s="184" t="s">
        <v>190</v>
      </c>
      <c r="E62" s="178">
        <f>List5!E69</f>
        <v>207537.26325569046</v>
      </c>
      <c r="F62" s="178">
        <f>List5!F69</f>
        <v>310571.37169022497</v>
      </c>
      <c r="G62" s="178">
        <f>List5!G69</f>
        <v>150972.19457163714</v>
      </c>
      <c r="H62" s="178">
        <f>List5!H69</f>
        <v>106178.24673170084</v>
      </c>
      <c r="I62" s="178">
        <f>List5!I69</f>
        <v>43798.526776826599</v>
      </c>
    </row>
    <row r="63" spans="1:9" ht="25.5">
      <c r="A63" s="174"/>
      <c r="B63" s="174"/>
      <c r="C63" s="161">
        <v>53</v>
      </c>
      <c r="D63" s="184" t="s">
        <v>285</v>
      </c>
      <c r="E63" s="178">
        <f>List5!E103</f>
        <v>7032.5409781670978</v>
      </c>
      <c r="F63" s="178">
        <f>List5!F103</f>
        <v>29862.631893290862</v>
      </c>
      <c r="G63" s="178">
        <f>List5!G103</f>
        <v>93901.38695334793</v>
      </c>
      <c r="H63" s="178">
        <f>List5!H103</f>
        <v>34507.930187802769</v>
      </c>
      <c r="I63" s="178">
        <f>List5!I103</f>
        <v>27871.78976707147</v>
      </c>
    </row>
  </sheetData>
  <mergeCells count="5">
    <mergeCell ref="A1:I1"/>
    <mergeCell ref="A3:I3"/>
    <mergeCell ref="A5:I5"/>
    <mergeCell ref="A7:I7"/>
    <mergeCell ref="A31:I31"/>
  </mergeCells>
  <pageMargins left="0.11811023622047245" right="0.11811023622047245" top="0.35433070866141736" bottom="0.15748031496062992" header="0.31496062992125984" footer="0.31496062992125984"/>
  <pageSetup paperSize="9" orientation="portrait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F12" sqref="F12"/>
    </sheetView>
  </sheetViews>
  <sheetFormatPr defaultRowHeight="15"/>
  <cols>
    <col min="1" max="1" width="4.5703125" customWidth="1"/>
    <col min="2" max="2" width="4.7109375" customWidth="1"/>
    <col min="3" max="3" width="6.140625" customWidth="1"/>
    <col min="4" max="4" width="27.5703125" customWidth="1"/>
    <col min="5" max="9" width="11.7109375" customWidth="1"/>
  </cols>
  <sheetData>
    <row r="1" spans="1:9" ht="15.75">
      <c r="A1" s="223" t="s">
        <v>116</v>
      </c>
      <c r="B1" s="223"/>
      <c r="C1" s="223"/>
      <c r="D1" s="223"/>
      <c r="E1" s="223"/>
      <c r="F1" s="223"/>
      <c r="G1" s="223"/>
      <c r="H1" s="223"/>
      <c r="I1" s="223"/>
    </row>
    <row r="2" spans="1:9" ht="18">
      <c r="A2" s="124"/>
      <c r="B2" s="124"/>
      <c r="C2" s="124"/>
      <c r="D2" s="124"/>
      <c r="E2" s="124"/>
      <c r="F2" s="124"/>
      <c r="G2" s="124"/>
      <c r="H2" s="124"/>
      <c r="I2" s="124"/>
    </row>
    <row r="3" spans="1:9" ht="15.75">
      <c r="A3" s="223" t="s">
        <v>152</v>
      </c>
      <c r="B3" s="223"/>
      <c r="C3" s="223"/>
      <c r="D3" s="223"/>
      <c r="E3" s="223"/>
      <c r="F3" s="223"/>
      <c r="G3" s="223"/>
      <c r="H3" s="260"/>
      <c r="I3" s="260"/>
    </row>
    <row r="4" spans="1:9" ht="18">
      <c r="A4" s="124"/>
      <c r="B4" s="124"/>
      <c r="C4" s="124"/>
      <c r="D4" s="124"/>
      <c r="E4" s="124"/>
      <c r="F4" s="124"/>
      <c r="G4" s="124"/>
      <c r="H4" s="125"/>
      <c r="I4" s="125"/>
    </row>
    <row r="5" spans="1:9" ht="15.75">
      <c r="A5" s="223" t="s">
        <v>201</v>
      </c>
      <c r="B5" s="250"/>
      <c r="C5" s="250"/>
      <c r="D5" s="250"/>
      <c r="E5" s="250"/>
      <c r="F5" s="250"/>
      <c r="G5" s="250"/>
      <c r="H5" s="250"/>
      <c r="I5" s="250"/>
    </row>
    <row r="6" spans="1:9" ht="18">
      <c r="A6" s="124"/>
      <c r="B6" s="124"/>
      <c r="C6" s="124"/>
      <c r="D6" s="124"/>
      <c r="E6" s="124"/>
      <c r="F6" s="124"/>
      <c r="G6" s="124"/>
      <c r="H6" s="125"/>
      <c r="I6" s="125"/>
    </row>
    <row r="7" spans="1:9" ht="38.25">
      <c r="A7" s="152" t="s">
        <v>182</v>
      </c>
      <c r="B7" s="153" t="s">
        <v>183</v>
      </c>
      <c r="C7" s="153" t="s">
        <v>184</v>
      </c>
      <c r="D7" s="153" t="s">
        <v>143</v>
      </c>
      <c r="E7" s="153" t="s">
        <v>168</v>
      </c>
      <c r="F7" s="152" t="s">
        <v>169</v>
      </c>
      <c r="G7" s="152" t="s">
        <v>157</v>
      </c>
      <c r="H7" s="152" t="s">
        <v>158</v>
      </c>
      <c r="I7" s="152" t="s">
        <v>159</v>
      </c>
    </row>
    <row r="8" spans="1:9" ht="25.5">
      <c r="A8" s="154">
        <v>8</v>
      </c>
      <c r="B8" s="154"/>
      <c r="C8" s="154"/>
      <c r="D8" s="154" t="s">
        <v>202</v>
      </c>
      <c r="E8" s="182">
        <f>E9</f>
        <v>0</v>
      </c>
      <c r="F8" s="182">
        <f t="shared" ref="F8:I8" si="0">F9</f>
        <v>0</v>
      </c>
      <c r="G8" s="182">
        <f t="shared" si="0"/>
        <v>0</v>
      </c>
      <c r="H8" s="182">
        <f t="shared" si="0"/>
        <v>0</v>
      </c>
      <c r="I8" s="182">
        <f t="shared" si="0"/>
        <v>0</v>
      </c>
    </row>
    <row r="9" spans="1:9">
      <c r="A9" s="156"/>
      <c r="B9" s="157">
        <v>84</v>
      </c>
      <c r="C9" s="157"/>
      <c r="D9" s="157" t="s">
        <v>203</v>
      </c>
      <c r="E9" s="183">
        <f>SUM(E10)</f>
        <v>0</v>
      </c>
      <c r="F9" s="183">
        <f t="shared" ref="F9:I9" si="1">SUM(F10)</f>
        <v>0</v>
      </c>
      <c r="G9" s="183">
        <f t="shared" si="1"/>
        <v>0</v>
      </c>
      <c r="H9" s="183">
        <f t="shared" si="1"/>
        <v>0</v>
      </c>
      <c r="I9" s="183">
        <f t="shared" si="1"/>
        <v>0</v>
      </c>
    </row>
    <row r="10" spans="1:9">
      <c r="A10" s="160"/>
      <c r="B10" s="160"/>
      <c r="C10" s="161">
        <v>84</v>
      </c>
      <c r="D10" s="184" t="s">
        <v>203</v>
      </c>
      <c r="E10" s="178">
        <f>[1]podaci!D435</f>
        <v>0</v>
      </c>
      <c r="F10" s="178"/>
      <c r="G10" s="178"/>
      <c r="H10" s="178"/>
      <c r="I10" s="178"/>
    </row>
    <row r="11" spans="1:9" ht="25.5">
      <c r="A11" s="169">
        <v>5</v>
      </c>
      <c r="B11" s="170"/>
      <c r="C11" s="170"/>
      <c r="D11" s="171" t="s">
        <v>204</v>
      </c>
      <c r="E11" s="182">
        <f>E12</f>
        <v>0</v>
      </c>
      <c r="F11" s="182">
        <f t="shared" ref="F11:I11" si="2">F12</f>
        <v>13272.280841462605</v>
      </c>
      <c r="G11" s="182">
        <f t="shared" si="2"/>
        <v>0</v>
      </c>
      <c r="H11" s="182">
        <f t="shared" si="2"/>
        <v>0</v>
      </c>
      <c r="I11" s="182">
        <f t="shared" si="2"/>
        <v>0</v>
      </c>
    </row>
    <row r="12" spans="1:9" ht="25.5">
      <c r="A12" s="157"/>
      <c r="B12" s="157">
        <v>54</v>
      </c>
      <c r="C12" s="157"/>
      <c r="D12" s="172" t="s">
        <v>205</v>
      </c>
      <c r="E12" s="183">
        <f>SUM(E13)</f>
        <v>0</v>
      </c>
      <c r="F12" s="183">
        <f t="shared" ref="F12:I12" si="3">SUM(F13)</f>
        <v>13272.280841462605</v>
      </c>
      <c r="G12" s="183">
        <f t="shared" si="3"/>
        <v>0</v>
      </c>
      <c r="H12" s="183">
        <f t="shared" si="3"/>
        <v>0</v>
      </c>
      <c r="I12" s="183">
        <f t="shared" si="3"/>
        <v>0</v>
      </c>
    </row>
    <row r="13" spans="1:9">
      <c r="A13" s="174"/>
      <c r="B13" s="174"/>
      <c r="C13" s="161">
        <v>11</v>
      </c>
      <c r="D13" s="161" t="s">
        <v>188</v>
      </c>
      <c r="E13" s="178"/>
      <c r="F13" s="181">
        <f>100000/7.5345</f>
        <v>13272.280841462605</v>
      </c>
      <c r="G13" s="181"/>
      <c r="H13" s="181">
        <f>G10/10</f>
        <v>0</v>
      </c>
      <c r="I13" s="185">
        <f>H13</f>
        <v>0</v>
      </c>
    </row>
  </sheetData>
  <mergeCells count="3">
    <mergeCell ref="A1:I1"/>
    <mergeCell ref="A3:I3"/>
    <mergeCell ref="A5:I5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"/>
  <sheetViews>
    <sheetView tabSelected="1" topLeftCell="A43" workbookViewId="0">
      <selection activeCell="C77" sqref="C77:G81"/>
    </sheetView>
  </sheetViews>
  <sheetFormatPr defaultRowHeight="15"/>
  <cols>
    <col min="1" max="1" width="5.140625" customWidth="1"/>
    <col min="2" max="2" width="31.28515625" customWidth="1"/>
    <col min="3" max="7" width="12.7109375" customWidth="1"/>
  </cols>
  <sheetData>
    <row r="1" spans="1:7" ht="15.75">
      <c r="A1" s="223" t="s">
        <v>116</v>
      </c>
      <c r="B1" s="223"/>
      <c r="C1" s="223"/>
      <c r="D1" s="223"/>
      <c r="E1" s="223"/>
      <c r="F1" s="223"/>
      <c r="G1" s="223"/>
    </row>
    <row r="3" spans="1:7" ht="15.75">
      <c r="A3" s="223" t="s">
        <v>152</v>
      </c>
      <c r="B3" s="223"/>
      <c r="C3" s="223"/>
      <c r="D3" s="223"/>
      <c r="E3" s="223"/>
      <c r="F3" s="223"/>
      <c r="G3" s="223"/>
    </row>
    <row r="5" spans="1:7">
      <c r="A5" s="264" t="s">
        <v>181</v>
      </c>
      <c r="B5" s="264"/>
      <c r="C5" s="264"/>
      <c r="D5" s="264"/>
      <c r="E5" s="264"/>
      <c r="F5" s="264"/>
      <c r="G5" s="264"/>
    </row>
    <row r="7" spans="1:7">
      <c r="A7" s="264" t="s">
        <v>213</v>
      </c>
      <c r="B7" s="264"/>
      <c r="C7" s="264"/>
      <c r="D7" s="264"/>
      <c r="E7" s="264"/>
      <c r="F7" s="264"/>
      <c r="G7" s="264"/>
    </row>
    <row r="10" spans="1:7" ht="26.25">
      <c r="A10" s="96" t="s">
        <v>214</v>
      </c>
      <c r="B10" s="115" t="s">
        <v>143</v>
      </c>
      <c r="C10" s="114" t="s">
        <v>144</v>
      </c>
      <c r="D10" s="114" t="s">
        <v>145</v>
      </c>
      <c r="E10" s="114" t="s">
        <v>146</v>
      </c>
      <c r="F10" s="114" t="s">
        <v>147</v>
      </c>
      <c r="G10" s="114" t="s">
        <v>148</v>
      </c>
    </row>
    <row r="11" spans="1:7">
      <c r="A11" s="103" t="s">
        <v>215</v>
      </c>
      <c r="B11" s="116" t="s">
        <v>216</v>
      </c>
      <c r="C11" s="104">
        <f>C12</f>
        <v>88049.103457429155</v>
      </c>
      <c r="D11" s="104">
        <f t="shared" ref="D11:G11" si="0">D12</f>
        <v>74986.383967084723</v>
      </c>
      <c r="E11" s="104">
        <f t="shared" si="0"/>
        <v>83128.43712920566</v>
      </c>
      <c r="F11" s="104">
        <f t="shared" si="0"/>
        <v>78035.601645464179</v>
      </c>
      <c r="G11" s="104">
        <f t="shared" si="0"/>
        <v>88833.902289566482</v>
      </c>
    </row>
    <row r="12" spans="1:7" ht="39">
      <c r="A12" s="105" t="s">
        <v>217</v>
      </c>
      <c r="B12" s="117" t="s">
        <v>218</v>
      </c>
      <c r="C12" s="106">
        <f>SUM(C13:C14)</f>
        <v>88049.103457429155</v>
      </c>
      <c r="D12" s="106">
        <f t="shared" ref="D12:G12" si="1">SUM(D13:D14)</f>
        <v>74986.383967084723</v>
      </c>
      <c r="E12" s="106">
        <f t="shared" si="1"/>
        <v>83128.43712920566</v>
      </c>
      <c r="F12" s="106">
        <f t="shared" si="1"/>
        <v>78035.601645464179</v>
      </c>
      <c r="G12" s="106">
        <f t="shared" si="1"/>
        <v>88833.902289566482</v>
      </c>
    </row>
    <row r="13" spans="1:7">
      <c r="A13" s="101" t="s">
        <v>3</v>
      </c>
      <c r="B13" s="118" t="s">
        <v>141</v>
      </c>
      <c r="C13" s="102">
        <f>List5!E176</f>
        <v>88049.103457429155</v>
      </c>
      <c r="D13" s="102">
        <f>List5!F176</f>
        <v>74986.383967084723</v>
      </c>
      <c r="E13" s="102">
        <f>List5!G176</f>
        <v>83128.43712920566</v>
      </c>
      <c r="F13" s="102">
        <f>List5!H176</f>
        <v>78035.601645464179</v>
      </c>
      <c r="G13" s="102">
        <f>List5!I176</f>
        <v>88833.902289566482</v>
      </c>
    </row>
    <row r="14" spans="1:7">
      <c r="A14" s="101" t="s">
        <v>219</v>
      </c>
      <c r="B14" s="118" t="s">
        <v>220</v>
      </c>
      <c r="C14" s="102"/>
      <c r="D14" s="102"/>
      <c r="E14" s="102"/>
      <c r="F14" s="102"/>
      <c r="G14" s="102"/>
    </row>
    <row r="15" spans="1:7">
      <c r="A15" s="103" t="s">
        <v>221</v>
      </c>
      <c r="B15" s="116" t="s">
        <v>222</v>
      </c>
      <c r="C15" s="104">
        <f>C16+C18</f>
        <v>11281.438715243214</v>
      </c>
      <c r="D15" s="104">
        <f t="shared" ref="D15:G15" si="2">D16+D18</f>
        <v>27009.091512376403</v>
      </c>
      <c r="E15" s="104">
        <f t="shared" si="2"/>
        <v>21036.565133718228</v>
      </c>
      <c r="F15" s="104">
        <f t="shared" si="2"/>
        <v>14533.147521401552</v>
      </c>
      <c r="G15" s="104">
        <f t="shared" si="2"/>
        <v>14533.147521401552</v>
      </c>
    </row>
    <row r="16" spans="1:7">
      <c r="A16" s="105" t="s">
        <v>223</v>
      </c>
      <c r="B16" s="117" t="s">
        <v>140</v>
      </c>
      <c r="C16" s="106">
        <f>C17</f>
        <v>10617.824673170084</v>
      </c>
      <c r="D16" s="106">
        <f t="shared" ref="D16:G16" si="3">D17</f>
        <v>25018.249386157011</v>
      </c>
      <c r="E16" s="106">
        <f t="shared" si="3"/>
        <v>19045.723007498837</v>
      </c>
      <c r="F16" s="106">
        <f t="shared" si="3"/>
        <v>12409.582586767536</v>
      </c>
      <c r="G16" s="106">
        <f t="shared" si="3"/>
        <v>12409.582586767536</v>
      </c>
    </row>
    <row r="17" spans="1:7">
      <c r="A17" s="101" t="s">
        <v>14</v>
      </c>
      <c r="B17" s="118" t="s">
        <v>140</v>
      </c>
      <c r="C17" s="102">
        <f>List5!E180</f>
        <v>10617.824673170084</v>
      </c>
      <c r="D17" s="102">
        <f>List5!F180</f>
        <v>25018.249386157011</v>
      </c>
      <c r="E17" s="102">
        <f>List5!G180</f>
        <v>19045.723007498837</v>
      </c>
      <c r="F17" s="102">
        <f>List5!H180</f>
        <v>12409.582586767536</v>
      </c>
      <c r="G17" s="102">
        <f>List5!I180</f>
        <v>12409.582586767536</v>
      </c>
    </row>
    <row r="18" spans="1:7">
      <c r="A18" s="105" t="s">
        <v>224</v>
      </c>
      <c r="B18" s="117" t="s">
        <v>225</v>
      </c>
      <c r="C18" s="106">
        <f>C19</f>
        <v>663.61404207313024</v>
      </c>
      <c r="D18" s="106">
        <f t="shared" ref="D18:G18" si="4">D19</f>
        <v>1990.8421262193906</v>
      </c>
      <c r="E18" s="106">
        <f t="shared" si="4"/>
        <v>1990.8421262193906</v>
      </c>
      <c r="F18" s="106">
        <f t="shared" si="4"/>
        <v>2123.5649346340169</v>
      </c>
      <c r="G18" s="106">
        <f t="shared" si="4"/>
        <v>2123.5649346340169</v>
      </c>
    </row>
    <row r="19" spans="1:7" ht="26.25">
      <c r="A19" s="101" t="s">
        <v>17</v>
      </c>
      <c r="B19" s="118" t="s">
        <v>139</v>
      </c>
      <c r="C19" s="102">
        <f>List5!E185</f>
        <v>663.61404207313024</v>
      </c>
      <c r="D19" s="102">
        <f>List5!F185</f>
        <v>1990.8421262193906</v>
      </c>
      <c r="E19" s="102">
        <f>List5!G185</f>
        <v>1990.8421262193906</v>
      </c>
      <c r="F19" s="102">
        <f>List5!H185</f>
        <v>2123.5649346340169</v>
      </c>
      <c r="G19" s="102">
        <f>List5!I185</f>
        <v>2123.5649346340169</v>
      </c>
    </row>
    <row r="20" spans="1:7">
      <c r="A20" s="103" t="s">
        <v>226</v>
      </c>
      <c r="B20" s="116" t="s">
        <v>227</v>
      </c>
      <c r="C20" s="104">
        <f>C21+C24+C27+C30+C33</f>
        <v>255819.92434799916</v>
      </c>
      <c r="D20" s="104">
        <f t="shared" ref="D20:G20" si="5">D21+D24+D27+D30+D33</f>
        <v>381578.07419204991</v>
      </c>
      <c r="E20" s="104">
        <f t="shared" si="5"/>
        <v>317207.51211095625</v>
      </c>
      <c r="F20" s="104">
        <f t="shared" si="5"/>
        <v>197756.9845377928</v>
      </c>
      <c r="G20" s="104">
        <f t="shared" si="5"/>
        <v>119450.52757316345</v>
      </c>
    </row>
    <row r="21" spans="1:7" ht="25.5">
      <c r="A21" s="108" t="s">
        <v>228</v>
      </c>
      <c r="B21" s="107" t="s">
        <v>229</v>
      </c>
      <c r="C21" s="109">
        <f>SUM(C22:C23)</f>
        <v>4225.2969672838271</v>
      </c>
      <c r="D21" s="109">
        <f t="shared" ref="D21:G21" si="6">SUM(D22:D23)</f>
        <v>6636.1404207313026</v>
      </c>
      <c r="E21" s="109">
        <f t="shared" si="6"/>
        <v>6636.1404207313026</v>
      </c>
      <c r="F21" s="109">
        <f t="shared" si="6"/>
        <v>2654.4561682925209</v>
      </c>
      <c r="G21" s="109">
        <f t="shared" si="6"/>
        <v>2654.4561682925209</v>
      </c>
    </row>
    <row r="22" spans="1:7">
      <c r="A22" s="101" t="s">
        <v>25</v>
      </c>
      <c r="B22" s="118" t="s">
        <v>137</v>
      </c>
      <c r="C22" s="102">
        <f>List5!E187</f>
        <v>4225.2969672838271</v>
      </c>
      <c r="D22" s="102">
        <f>List5!F187</f>
        <v>6636.1404207313026</v>
      </c>
      <c r="E22" s="102">
        <f>List5!G187</f>
        <v>6636.1404207313026</v>
      </c>
      <c r="F22" s="102">
        <f>List5!H187</f>
        <v>2654.4561682925209</v>
      </c>
      <c r="G22" s="102">
        <f>List5!I187</f>
        <v>2654.4561682925209</v>
      </c>
    </row>
    <row r="23" spans="1:7">
      <c r="A23" s="101" t="s">
        <v>230</v>
      </c>
      <c r="B23" s="118" t="s">
        <v>231</v>
      </c>
      <c r="C23" s="102"/>
      <c r="D23" s="102"/>
      <c r="E23" s="102"/>
      <c r="F23" s="102"/>
      <c r="G23" s="102"/>
    </row>
    <row r="24" spans="1:7" ht="26.25">
      <c r="A24" s="105" t="s">
        <v>232</v>
      </c>
      <c r="B24" s="117" t="s">
        <v>233</v>
      </c>
      <c r="C24" s="106">
        <f>SUM(C25:C26)</f>
        <v>0</v>
      </c>
      <c r="D24" s="106">
        <f t="shared" ref="D24:G24" si="7">SUM(D25:D26)</f>
        <v>0</v>
      </c>
      <c r="E24" s="106">
        <f t="shared" si="7"/>
        <v>0</v>
      </c>
      <c r="F24" s="106">
        <f t="shared" si="7"/>
        <v>0</v>
      </c>
      <c r="G24" s="106">
        <f t="shared" si="7"/>
        <v>0</v>
      </c>
    </row>
    <row r="25" spans="1:7">
      <c r="A25" s="101" t="s">
        <v>234</v>
      </c>
      <c r="B25" s="118" t="s">
        <v>235</v>
      </c>
      <c r="C25" s="102"/>
      <c r="D25" s="102"/>
      <c r="E25" s="102"/>
      <c r="F25" s="102"/>
      <c r="G25" s="102"/>
    </row>
    <row r="26" spans="1:7">
      <c r="A26" s="101" t="s">
        <v>236</v>
      </c>
      <c r="B26" s="118" t="s">
        <v>237</v>
      </c>
      <c r="C26" s="102"/>
      <c r="D26" s="102"/>
      <c r="E26" s="102"/>
      <c r="F26" s="102"/>
      <c r="G26" s="102"/>
    </row>
    <row r="27" spans="1:7">
      <c r="A27" s="105" t="s">
        <v>238</v>
      </c>
      <c r="B27" s="117" t="s">
        <v>239</v>
      </c>
      <c r="C27" s="106">
        <f>SUM(C28:C29)</f>
        <v>173111.9530161258</v>
      </c>
      <c r="D27" s="106">
        <f t="shared" ref="D27:G27" si="8">SUM(D28:D29)</f>
        <v>196429.75645364655</v>
      </c>
      <c r="E27" s="106">
        <f t="shared" si="8"/>
        <v>78306.456964629368</v>
      </c>
      <c r="F27" s="106">
        <f t="shared" si="8"/>
        <v>83615.369301214407</v>
      </c>
      <c r="G27" s="106">
        <f t="shared" si="8"/>
        <v>90251.509721945709</v>
      </c>
    </row>
    <row r="28" spans="1:7">
      <c r="A28" s="101" t="s">
        <v>22</v>
      </c>
      <c r="B28" s="118" t="s">
        <v>135</v>
      </c>
      <c r="C28" s="102">
        <f>List5!E194</f>
        <v>173111.9530161258</v>
      </c>
      <c r="D28" s="102">
        <f>List5!F194</f>
        <v>196429.75645364655</v>
      </c>
      <c r="E28" s="102">
        <f>List5!G194</f>
        <v>74988.386754263716</v>
      </c>
      <c r="F28" s="102">
        <f>List5!H194</f>
        <v>72997.544628044328</v>
      </c>
      <c r="G28" s="102">
        <f>List5!I194</f>
        <v>72997.544628044328</v>
      </c>
    </row>
    <row r="29" spans="1:7">
      <c r="A29" s="101" t="s">
        <v>28</v>
      </c>
      <c r="B29" s="118" t="s">
        <v>134</v>
      </c>
      <c r="C29" s="102">
        <f>List5!E199</f>
        <v>0</v>
      </c>
      <c r="D29" s="102">
        <f>List5!F199</f>
        <v>0</v>
      </c>
      <c r="E29" s="102">
        <f>List5!G199</f>
        <v>3318.0702103656513</v>
      </c>
      <c r="F29" s="102">
        <f>List5!H199</f>
        <v>10617.824673170084</v>
      </c>
      <c r="G29" s="102">
        <f>List5!I199</f>
        <v>17253.965093901385</v>
      </c>
    </row>
    <row r="30" spans="1:7">
      <c r="A30" s="105" t="s">
        <v>240</v>
      </c>
      <c r="B30" s="117" t="s">
        <v>241</v>
      </c>
      <c r="C30" s="106">
        <f>SUM(C31:C32)</f>
        <v>21567.456367376733</v>
      </c>
      <c r="D30" s="106">
        <f t="shared" ref="D30:G30" si="9">SUM(D31:D32)</f>
        <v>111487.15906828588</v>
      </c>
      <c r="E30" s="106">
        <f t="shared" si="9"/>
        <v>13272.280841462605</v>
      </c>
      <c r="F30" s="106">
        <f t="shared" si="9"/>
        <v>66361.404207313026</v>
      </c>
      <c r="G30" s="106">
        <f t="shared" si="9"/>
        <v>1327.2280841462605</v>
      </c>
    </row>
    <row r="31" spans="1:7">
      <c r="A31" s="101" t="s">
        <v>26</v>
      </c>
      <c r="B31" s="118" t="s">
        <v>242</v>
      </c>
      <c r="C31" s="102">
        <f>List5!E201</f>
        <v>21567.456367376733</v>
      </c>
      <c r="D31" s="102">
        <f>List5!F201</f>
        <v>111487.15906828588</v>
      </c>
      <c r="E31" s="102">
        <f>List5!G201</f>
        <v>13272.280841462605</v>
      </c>
      <c r="F31" s="102">
        <f>List5!H201</f>
        <v>66361.404207313026</v>
      </c>
      <c r="G31" s="102">
        <f>List5!I201</f>
        <v>1327.2280841462605</v>
      </c>
    </row>
    <row r="32" spans="1:7">
      <c r="A32" s="101" t="s">
        <v>243</v>
      </c>
      <c r="B32" s="118" t="s">
        <v>244</v>
      </c>
      <c r="C32" s="102"/>
      <c r="D32" s="102"/>
      <c r="E32" s="102"/>
      <c r="F32" s="102"/>
      <c r="G32" s="102"/>
    </row>
    <row r="33" spans="1:7" ht="26.25">
      <c r="A33" s="105" t="s">
        <v>245</v>
      </c>
      <c r="B33" s="117" t="s">
        <v>131</v>
      </c>
      <c r="C33" s="106">
        <f>SUM(C34)</f>
        <v>56915.217997212822</v>
      </c>
      <c r="D33" s="106">
        <f t="shared" ref="D33:G33" si="10">SUM(D34)</f>
        <v>67025.01824938615</v>
      </c>
      <c r="E33" s="106">
        <f t="shared" si="10"/>
        <v>218992.63388413299</v>
      </c>
      <c r="F33" s="106">
        <f t="shared" si="10"/>
        <v>45125.754860972855</v>
      </c>
      <c r="G33" s="106">
        <f t="shared" si="10"/>
        <v>25217.333598778951</v>
      </c>
    </row>
    <row r="34" spans="1:7" ht="26.25">
      <c r="A34" s="101" t="s">
        <v>21</v>
      </c>
      <c r="B34" s="118" t="s">
        <v>131</v>
      </c>
      <c r="C34" s="102">
        <f>List5!E209</f>
        <v>56915.217997212822</v>
      </c>
      <c r="D34" s="102">
        <f>List5!F209</f>
        <v>67025.01824938615</v>
      </c>
      <c r="E34" s="102">
        <f>List5!G209</f>
        <v>218992.63388413299</v>
      </c>
      <c r="F34" s="102">
        <f>List5!H209</f>
        <v>45125.754860972855</v>
      </c>
      <c r="G34" s="102">
        <f>List5!I209</f>
        <v>25217.333598778951</v>
      </c>
    </row>
    <row r="35" spans="1:7">
      <c r="A35" s="103" t="s">
        <v>246</v>
      </c>
      <c r="B35" s="116" t="s">
        <v>247</v>
      </c>
      <c r="C35" s="104">
        <f>C36+C38</f>
        <v>19693.020107505472</v>
      </c>
      <c r="D35" s="104">
        <f t="shared" ref="D35:G35" si="11">D36+D38</f>
        <v>33346.605614174798</v>
      </c>
      <c r="E35" s="104">
        <f t="shared" si="11"/>
        <v>31355.763487955403</v>
      </c>
      <c r="F35" s="104">
        <f t="shared" si="11"/>
        <v>30692.149445882271</v>
      </c>
      <c r="G35" s="104">
        <f t="shared" si="11"/>
        <v>33346.605614174798</v>
      </c>
    </row>
    <row r="36" spans="1:7">
      <c r="A36" s="105" t="s">
        <v>248</v>
      </c>
      <c r="B36" s="117" t="s">
        <v>129</v>
      </c>
      <c r="C36" s="106">
        <f>SUM(C37)</f>
        <v>6735.9559360276053</v>
      </c>
      <c r="D36" s="106">
        <f t="shared" ref="D36:G36" si="12">SUM(D37)</f>
        <v>11281.438715243214</v>
      </c>
      <c r="E36" s="106">
        <f t="shared" si="12"/>
        <v>9290.596589023824</v>
      </c>
      <c r="F36" s="106">
        <f t="shared" si="12"/>
        <v>8626.9825469506923</v>
      </c>
      <c r="G36" s="106">
        <f t="shared" si="12"/>
        <v>11281.438715243214</v>
      </c>
    </row>
    <row r="37" spans="1:7">
      <c r="A37" s="101" t="s">
        <v>33</v>
      </c>
      <c r="B37" s="118" t="s">
        <v>129</v>
      </c>
      <c r="C37" s="102">
        <f>List5!E214</f>
        <v>6735.9559360276053</v>
      </c>
      <c r="D37" s="102">
        <f>List5!F214</f>
        <v>11281.438715243214</v>
      </c>
      <c r="E37" s="102">
        <f>List5!G214</f>
        <v>9290.596589023824</v>
      </c>
      <c r="F37" s="102">
        <f>List5!H214</f>
        <v>8626.9825469506923</v>
      </c>
      <c r="G37" s="102">
        <f>List5!I214</f>
        <v>11281.438715243214</v>
      </c>
    </row>
    <row r="38" spans="1:7" ht="26.25">
      <c r="A38" s="105" t="s">
        <v>249</v>
      </c>
      <c r="B38" s="117" t="s">
        <v>130</v>
      </c>
      <c r="C38" s="106">
        <f>SUM(C39)</f>
        <v>12957.064171477869</v>
      </c>
      <c r="D38" s="106">
        <f t="shared" ref="D38:G38" si="13">SUM(D39)</f>
        <v>22065.16689893158</v>
      </c>
      <c r="E38" s="106">
        <f t="shared" si="13"/>
        <v>22065.16689893158</v>
      </c>
      <c r="F38" s="106">
        <f t="shared" si="13"/>
        <v>22065.16689893158</v>
      </c>
      <c r="G38" s="106">
        <f t="shared" si="13"/>
        <v>22065.16689893158</v>
      </c>
    </row>
    <row r="39" spans="1:7" ht="26.25">
      <c r="A39" s="101" t="s">
        <v>32</v>
      </c>
      <c r="B39" s="118" t="s">
        <v>130</v>
      </c>
      <c r="C39" s="102">
        <f>List5!E218</f>
        <v>12957.064171477869</v>
      </c>
      <c r="D39" s="102">
        <f>List5!F218</f>
        <v>22065.16689893158</v>
      </c>
      <c r="E39" s="102">
        <f>List5!G218</f>
        <v>22065.16689893158</v>
      </c>
      <c r="F39" s="102">
        <f>List5!H218</f>
        <v>22065.16689893158</v>
      </c>
      <c r="G39" s="102">
        <f>List5!I218</f>
        <v>22065.16689893158</v>
      </c>
    </row>
    <row r="40" spans="1:7" ht="26.25">
      <c r="A40" s="103" t="s">
        <v>250</v>
      </c>
      <c r="B40" s="116" t="s">
        <v>251</v>
      </c>
      <c r="C40" s="104">
        <f>C41+C43+C45+C47+C49</f>
        <v>30339.321786449</v>
      </c>
      <c r="D40" s="104">
        <f t="shared" ref="D40:G40" si="14">D41+D43+D45+D47+D49</f>
        <v>38887.782865485431</v>
      </c>
      <c r="E40" s="104">
        <f t="shared" si="14"/>
        <v>33578.870528900392</v>
      </c>
      <c r="F40" s="104">
        <f t="shared" si="14"/>
        <v>22695.600238901054</v>
      </c>
      <c r="G40" s="104">
        <f t="shared" si="14"/>
        <v>22695.600238901054</v>
      </c>
    </row>
    <row r="41" spans="1:7">
      <c r="A41" s="105" t="s">
        <v>252</v>
      </c>
      <c r="B41" s="117" t="s">
        <v>253</v>
      </c>
      <c r="C41" s="106">
        <f>SUM(C42)</f>
        <v>0</v>
      </c>
      <c r="D41" s="106">
        <f t="shared" ref="D41:G41" si="15">SUM(D42)</f>
        <v>0</v>
      </c>
      <c r="E41" s="106">
        <f t="shared" si="15"/>
        <v>0</v>
      </c>
      <c r="F41" s="106">
        <f t="shared" si="15"/>
        <v>0</v>
      </c>
      <c r="G41" s="106">
        <f t="shared" si="15"/>
        <v>0</v>
      </c>
    </row>
    <row r="42" spans="1:7">
      <c r="A42" s="101" t="s">
        <v>254</v>
      </c>
      <c r="B42" s="118" t="s">
        <v>253</v>
      </c>
      <c r="C42" s="102"/>
      <c r="D42" s="102"/>
      <c r="E42" s="102"/>
      <c r="F42" s="102"/>
      <c r="G42" s="102"/>
    </row>
    <row r="43" spans="1:7">
      <c r="A43" s="105" t="s">
        <v>255</v>
      </c>
      <c r="B43" s="117" t="s">
        <v>256</v>
      </c>
      <c r="C43" s="106">
        <f>SUM(C44)</f>
        <v>0</v>
      </c>
      <c r="D43" s="106">
        <f t="shared" ref="D43:G43" si="16">SUM(D44)</f>
        <v>0</v>
      </c>
      <c r="E43" s="106">
        <f t="shared" si="16"/>
        <v>0</v>
      </c>
      <c r="F43" s="106">
        <f t="shared" si="16"/>
        <v>0</v>
      </c>
      <c r="G43" s="106">
        <f t="shared" si="16"/>
        <v>0</v>
      </c>
    </row>
    <row r="44" spans="1:7">
      <c r="A44" s="101" t="s">
        <v>257</v>
      </c>
      <c r="B44" s="118" t="s">
        <v>256</v>
      </c>
      <c r="C44" s="102"/>
      <c r="D44" s="102"/>
      <c r="E44" s="102"/>
      <c r="F44" s="102"/>
      <c r="G44" s="102"/>
    </row>
    <row r="45" spans="1:7">
      <c r="A45" s="105" t="s">
        <v>258</v>
      </c>
      <c r="B45" s="117" t="s">
        <v>133</v>
      </c>
      <c r="C45" s="106">
        <f>SUM(C46)</f>
        <v>5150.8978697989251</v>
      </c>
      <c r="D45" s="106">
        <f t="shared" ref="D45:G45" si="17">SUM(D46)</f>
        <v>398.16842524387812</v>
      </c>
      <c r="E45" s="106">
        <f t="shared" si="17"/>
        <v>398.16842524387812</v>
      </c>
      <c r="F45" s="106">
        <f t="shared" si="17"/>
        <v>796.33685048775624</v>
      </c>
      <c r="G45" s="106">
        <f t="shared" si="17"/>
        <v>796.33685048775624</v>
      </c>
    </row>
    <row r="46" spans="1:7">
      <c r="A46" s="101" t="s">
        <v>30</v>
      </c>
      <c r="B46" s="118" t="s">
        <v>133</v>
      </c>
      <c r="C46" s="102">
        <f>List5!E220</f>
        <v>5150.8978697989251</v>
      </c>
      <c r="D46" s="102">
        <f>List5!F220</f>
        <v>398.16842524387812</v>
      </c>
      <c r="E46" s="102">
        <f>List5!G220</f>
        <v>398.16842524387812</v>
      </c>
      <c r="F46" s="102">
        <f>List5!H220</f>
        <v>796.33685048775624</v>
      </c>
      <c r="G46" s="102">
        <f>List5!I220</f>
        <v>796.33685048775624</v>
      </c>
    </row>
    <row r="47" spans="1:7">
      <c r="A47" s="105" t="s">
        <v>259</v>
      </c>
      <c r="B47" s="117" t="s">
        <v>138</v>
      </c>
      <c r="C47" s="106">
        <f>SUM(C48)</f>
        <v>22925.500033180699</v>
      </c>
      <c r="D47" s="106">
        <f t="shared" ref="D47:G47" si="18">SUM(D48)</f>
        <v>23890.105514632687</v>
      </c>
      <c r="E47" s="106">
        <f t="shared" si="18"/>
        <v>18581.193178047648</v>
      </c>
      <c r="F47" s="106">
        <f t="shared" si="18"/>
        <v>15263.122967681995</v>
      </c>
      <c r="G47" s="106">
        <f t="shared" si="18"/>
        <v>15263.122967681995</v>
      </c>
    </row>
    <row r="48" spans="1:7">
      <c r="A48" s="101" t="s">
        <v>23</v>
      </c>
      <c r="B48" s="118" t="s">
        <v>138</v>
      </c>
      <c r="C48" s="102">
        <f>List5!E223</f>
        <v>22925.500033180699</v>
      </c>
      <c r="D48" s="102">
        <f>List5!F223</f>
        <v>23890.105514632687</v>
      </c>
      <c r="E48" s="102">
        <f>List5!G223</f>
        <v>18581.193178047648</v>
      </c>
      <c r="F48" s="102">
        <f>List5!H223</f>
        <v>15263.122967681995</v>
      </c>
      <c r="G48" s="102">
        <f>List5!I223</f>
        <v>15263.122967681995</v>
      </c>
    </row>
    <row r="49" spans="1:7" ht="26.25">
      <c r="A49" s="105" t="s">
        <v>260</v>
      </c>
      <c r="B49" s="117" t="s">
        <v>261</v>
      </c>
      <c r="C49" s="106">
        <f>SUM(C50)</f>
        <v>2262.9238834693742</v>
      </c>
      <c r="D49" s="106">
        <f t="shared" ref="D49:G49" si="19">SUM(D50)</f>
        <v>14599.508925608865</v>
      </c>
      <c r="E49" s="106">
        <f t="shared" si="19"/>
        <v>14599.508925608865</v>
      </c>
      <c r="F49" s="106">
        <f t="shared" si="19"/>
        <v>6636.1404207313026</v>
      </c>
      <c r="G49" s="106">
        <f t="shared" si="19"/>
        <v>6636.1404207313026</v>
      </c>
    </row>
    <row r="50" spans="1:7" ht="26.25">
      <c r="A50" s="101" t="s">
        <v>31</v>
      </c>
      <c r="B50" s="118" t="s">
        <v>261</v>
      </c>
      <c r="C50" s="102">
        <f>List5!E226</f>
        <v>2262.9238834693742</v>
      </c>
      <c r="D50" s="102">
        <f>List5!F226</f>
        <v>14599.508925608865</v>
      </c>
      <c r="E50" s="102">
        <f>List5!G226</f>
        <v>14599.508925608865</v>
      </c>
      <c r="F50" s="102">
        <f>List5!H226</f>
        <v>6636.1404207313026</v>
      </c>
      <c r="G50" s="102">
        <f>List5!I226</f>
        <v>6636.1404207313026</v>
      </c>
    </row>
    <row r="51" spans="1:7">
      <c r="A51" s="103" t="s">
        <v>262</v>
      </c>
      <c r="B51" s="116" t="s">
        <v>263</v>
      </c>
      <c r="C51" s="104">
        <f>C52+C54+C56+C58</f>
        <v>36955.492733426239</v>
      </c>
      <c r="D51" s="104">
        <f t="shared" ref="D51:G51" si="20">D52+D54+D56+D58</f>
        <v>33578.870528900385</v>
      </c>
      <c r="E51" s="104">
        <f t="shared" si="20"/>
        <v>40878.624991704819</v>
      </c>
      <c r="F51" s="104">
        <f t="shared" si="20"/>
        <v>35967.881080363652</v>
      </c>
      <c r="G51" s="104">
        <f t="shared" si="20"/>
        <v>44594.863627314349</v>
      </c>
    </row>
    <row r="52" spans="1:7">
      <c r="A52" s="105" t="s">
        <v>264</v>
      </c>
      <c r="B52" s="117" t="s">
        <v>127</v>
      </c>
      <c r="C52" s="106">
        <f>SUM(C53)</f>
        <v>10146.812661755923</v>
      </c>
      <c r="D52" s="106">
        <f t="shared" ref="D52:G52" si="21">SUM(D53)</f>
        <v>7963.3685048775624</v>
      </c>
      <c r="E52" s="106">
        <f t="shared" si="21"/>
        <v>10617.824673170084</v>
      </c>
      <c r="F52" s="106">
        <f t="shared" si="21"/>
        <v>11281.438715243214</v>
      </c>
      <c r="G52" s="106">
        <f t="shared" si="21"/>
        <v>12608.666799389475</v>
      </c>
    </row>
    <row r="53" spans="1:7">
      <c r="A53" s="101" t="s">
        <v>35</v>
      </c>
      <c r="B53" s="118" t="s">
        <v>127</v>
      </c>
      <c r="C53" s="102">
        <f>List5!E232</f>
        <v>10146.812661755923</v>
      </c>
      <c r="D53" s="102">
        <f>List5!F232</f>
        <v>7963.3685048775624</v>
      </c>
      <c r="E53" s="102">
        <f>List5!G232</f>
        <v>10617.824673170084</v>
      </c>
      <c r="F53" s="102">
        <f>List5!H232</f>
        <v>11281.438715243214</v>
      </c>
      <c r="G53" s="102">
        <f>List5!I232</f>
        <v>12608.666799389475</v>
      </c>
    </row>
    <row r="54" spans="1:7">
      <c r="A54" s="105" t="s">
        <v>265</v>
      </c>
      <c r="B54" s="117" t="s">
        <v>126</v>
      </c>
      <c r="C54" s="106">
        <f>SUM(C55)</f>
        <v>20291.990178512176</v>
      </c>
      <c r="D54" s="106">
        <f t="shared" ref="D54:G54" si="22">SUM(D55)</f>
        <v>22297.431813657175</v>
      </c>
      <c r="E54" s="106">
        <f t="shared" si="22"/>
        <v>27606.344150242217</v>
      </c>
      <c r="F54" s="106">
        <f t="shared" si="22"/>
        <v>22031.986196827922</v>
      </c>
      <c r="G54" s="106">
        <f t="shared" si="22"/>
        <v>28668.126617559225</v>
      </c>
    </row>
    <row r="55" spans="1:7">
      <c r="A55" s="101" t="s">
        <v>34</v>
      </c>
      <c r="B55" s="118" t="s">
        <v>126</v>
      </c>
      <c r="C55" s="102">
        <f>List5!E238</f>
        <v>20291.990178512176</v>
      </c>
      <c r="D55" s="102">
        <f>List5!F238</f>
        <v>22297.431813657175</v>
      </c>
      <c r="E55" s="102">
        <f>List5!G238</f>
        <v>27606.344150242217</v>
      </c>
      <c r="F55" s="102">
        <f>List5!H238</f>
        <v>22031.986196827922</v>
      </c>
      <c r="G55" s="102">
        <f>List5!I238</f>
        <v>28668.126617559225</v>
      </c>
    </row>
    <row r="56" spans="1:7">
      <c r="A56" s="105" t="s">
        <v>266</v>
      </c>
      <c r="B56" s="117" t="s">
        <v>267</v>
      </c>
      <c r="C56" s="106">
        <f>SUM(C57)</f>
        <v>0</v>
      </c>
      <c r="D56" s="106">
        <f t="shared" ref="D56:G56" si="23">SUM(D57)</f>
        <v>0</v>
      </c>
      <c r="E56" s="106">
        <f t="shared" si="23"/>
        <v>0</v>
      </c>
      <c r="F56" s="106">
        <f t="shared" si="23"/>
        <v>0</v>
      </c>
      <c r="G56" s="106">
        <f t="shared" si="23"/>
        <v>0</v>
      </c>
    </row>
    <row r="57" spans="1:7">
      <c r="A57" s="101">
        <v>830</v>
      </c>
      <c r="B57" s="118" t="s">
        <v>267</v>
      </c>
      <c r="C57" s="102"/>
      <c r="D57" s="102"/>
      <c r="E57" s="102"/>
      <c r="F57" s="102"/>
      <c r="G57" s="102"/>
    </row>
    <row r="58" spans="1:7">
      <c r="A58" s="105" t="s">
        <v>268</v>
      </c>
      <c r="B58" s="117" t="s">
        <v>128</v>
      </c>
      <c r="C58" s="106">
        <f>SUM(C59)</f>
        <v>6516.6898931581391</v>
      </c>
      <c r="D58" s="106">
        <f t="shared" ref="D58:G58" si="24">SUM(D59)</f>
        <v>3318.0702103656513</v>
      </c>
      <c r="E58" s="106">
        <f t="shared" si="24"/>
        <v>2654.4561682925209</v>
      </c>
      <c r="F58" s="106">
        <f t="shared" si="24"/>
        <v>2654.4561682925209</v>
      </c>
      <c r="G58" s="106">
        <f t="shared" si="24"/>
        <v>3318.0702103656513</v>
      </c>
    </row>
    <row r="59" spans="1:7">
      <c r="A59" s="101" t="s">
        <v>36</v>
      </c>
      <c r="B59" s="118" t="s">
        <v>128</v>
      </c>
      <c r="C59" s="102">
        <f>List5!E240</f>
        <v>6516.6898931581391</v>
      </c>
      <c r="D59" s="102">
        <f>List5!F240</f>
        <v>3318.0702103656513</v>
      </c>
      <c r="E59" s="102">
        <f>List5!G240</f>
        <v>2654.4561682925209</v>
      </c>
      <c r="F59" s="102">
        <f>List5!H240</f>
        <v>2654.4561682925209</v>
      </c>
      <c r="G59" s="102">
        <f>List5!I240</f>
        <v>3318.0702103656513</v>
      </c>
    </row>
    <row r="60" spans="1:7">
      <c r="A60" s="103" t="s">
        <v>269</v>
      </c>
      <c r="B60" s="116" t="s">
        <v>270</v>
      </c>
      <c r="C60" s="104">
        <f>C61+C64+C66</f>
        <v>24049.372884730241</v>
      </c>
      <c r="D60" s="104">
        <f t="shared" ref="D60:G60" si="25">D61+D64+D66</f>
        <v>29862.631893290862</v>
      </c>
      <c r="E60" s="104">
        <f t="shared" si="25"/>
        <v>31853.474019510249</v>
      </c>
      <c r="F60" s="104">
        <f t="shared" si="25"/>
        <v>31853.474019510249</v>
      </c>
      <c r="G60" s="104">
        <f t="shared" si="25"/>
        <v>31853.474019510249</v>
      </c>
    </row>
    <row r="61" spans="1:7">
      <c r="A61" s="105" t="s">
        <v>271</v>
      </c>
      <c r="B61" s="117" t="s">
        <v>272</v>
      </c>
      <c r="C61" s="106">
        <f>SUM(C62:C63)</f>
        <v>19908.421262193908</v>
      </c>
      <c r="D61" s="106">
        <f t="shared" ref="D61:G61" si="26">SUM(D62:D63)</f>
        <v>22562.877430486427</v>
      </c>
      <c r="E61" s="106">
        <f t="shared" si="26"/>
        <v>22562.877430486427</v>
      </c>
      <c r="F61" s="106">
        <f t="shared" si="26"/>
        <v>22562.877430486427</v>
      </c>
      <c r="G61" s="106">
        <f t="shared" si="26"/>
        <v>22562.877430486427</v>
      </c>
    </row>
    <row r="62" spans="1:7">
      <c r="A62" s="101" t="s">
        <v>40</v>
      </c>
      <c r="B62" s="118" t="s">
        <v>123</v>
      </c>
      <c r="C62" s="102">
        <f>List5!E243</f>
        <v>19908.421262193908</v>
      </c>
      <c r="D62" s="102">
        <f>List5!F243</f>
        <v>22562.877430486427</v>
      </c>
      <c r="E62" s="102">
        <f>List5!G243</f>
        <v>22562.877430486427</v>
      </c>
      <c r="F62" s="102">
        <f>List5!H243</f>
        <v>22562.877430486427</v>
      </c>
      <c r="G62" s="102">
        <f>List5!I243</f>
        <v>22562.877430486427</v>
      </c>
    </row>
    <row r="63" spans="1:7">
      <c r="A63" s="101" t="s">
        <v>273</v>
      </c>
      <c r="B63" s="118" t="s">
        <v>274</v>
      </c>
      <c r="C63" s="102"/>
      <c r="D63" s="102"/>
      <c r="E63" s="102"/>
      <c r="F63" s="102"/>
      <c r="G63" s="102"/>
    </row>
    <row r="64" spans="1:7">
      <c r="A64" s="105" t="s">
        <v>275</v>
      </c>
      <c r="B64" s="117" t="s">
        <v>276</v>
      </c>
      <c r="C64" s="106">
        <f>SUM(C65)</f>
        <v>0</v>
      </c>
      <c r="D64" s="106">
        <f t="shared" ref="D64:G64" si="27">SUM(D65)</f>
        <v>663.61404207313024</v>
      </c>
      <c r="E64" s="106">
        <f t="shared" si="27"/>
        <v>1327.2280841462605</v>
      </c>
      <c r="F64" s="106">
        <f t="shared" si="27"/>
        <v>1327.2280841462605</v>
      </c>
      <c r="G64" s="106">
        <f t="shared" si="27"/>
        <v>1327.2280841462605</v>
      </c>
    </row>
    <row r="65" spans="1:8">
      <c r="A65" s="101" t="s">
        <v>39</v>
      </c>
      <c r="B65" s="118" t="s">
        <v>124</v>
      </c>
      <c r="C65" s="102">
        <f>List5!E246</f>
        <v>0</v>
      </c>
      <c r="D65" s="102">
        <f>List5!F246</f>
        <v>663.61404207313024</v>
      </c>
      <c r="E65" s="102">
        <f>List5!G246</f>
        <v>1327.2280841462605</v>
      </c>
      <c r="F65" s="102">
        <f>List5!H246</f>
        <v>1327.2280841462605</v>
      </c>
      <c r="G65" s="102">
        <f>List5!I246</f>
        <v>1327.2280841462605</v>
      </c>
    </row>
    <row r="66" spans="1:8">
      <c r="A66" s="105" t="s">
        <v>277</v>
      </c>
      <c r="B66" s="117" t="s">
        <v>278</v>
      </c>
      <c r="C66" s="106">
        <f>SUM(C67)</f>
        <v>4140.9516225363323</v>
      </c>
      <c r="D66" s="106">
        <f t="shared" ref="D66:G66" si="28">SUM(D67)</f>
        <v>6636.1404207313026</v>
      </c>
      <c r="E66" s="106">
        <f t="shared" si="28"/>
        <v>7963.3685048775624</v>
      </c>
      <c r="F66" s="106">
        <f t="shared" si="28"/>
        <v>7963.3685048775624</v>
      </c>
      <c r="G66" s="106">
        <f t="shared" si="28"/>
        <v>7963.3685048775624</v>
      </c>
    </row>
    <row r="67" spans="1:8">
      <c r="A67" s="101" t="s">
        <v>37</v>
      </c>
      <c r="B67" s="118" t="s">
        <v>125</v>
      </c>
      <c r="C67" s="102">
        <f>List5!E249</f>
        <v>4140.9516225363323</v>
      </c>
      <c r="D67" s="102">
        <f>List5!F249</f>
        <v>6636.1404207313026</v>
      </c>
      <c r="E67" s="102">
        <f>List5!G249</f>
        <v>7963.3685048775624</v>
      </c>
      <c r="F67" s="102">
        <f>List5!H249</f>
        <v>7963.3685048775624</v>
      </c>
      <c r="G67" s="102">
        <f>List5!I249</f>
        <v>7963.3685048775624</v>
      </c>
    </row>
    <row r="68" spans="1:8">
      <c r="A68" s="103">
        <v>10</v>
      </c>
      <c r="B68" s="116" t="s">
        <v>279</v>
      </c>
      <c r="C68" s="104">
        <f>C69+C71+C73</f>
        <v>15399.759771716768</v>
      </c>
      <c r="D68" s="104">
        <f t="shared" ref="D68:G68" si="29">D69+D71+D73</f>
        <v>20572.035304267036</v>
      </c>
      <c r="E68" s="104">
        <f t="shared" si="29"/>
        <v>20572.035304267036</v>
      </c>
      <c r="F68" s="104">
        <f t="shared" si="29"/>
        <v>17917.579135974516</v>
      </c>
      <c r="G68" s="104">
        <f t="shared" si="29"/>
        <v>14334.063308779614</v>
      </c>
    </row>
    <row r="69" spans="1:8">
      <c r="A69" s="105">
        <v>104</v>
      </c>
      <c r="B69" s="117" t="s">
        <v>122</v>
      </c>
      <c r="C69" s="106">
        <f>SUM(C70)</f>
        <v>11484.504612117591</v>
      </c>
      <c r="D69" s="106">
        <f t="shared" ref="D69:G69" si="30">SUM(D70)</f>
        <v>15926.737009755125</v>
      </c>
      <c r="E69" s="106">
        <f t="shared" si="30"/>
        <v>15926.737009755125</v>
      </c>
      <c r="F69" s="106">
        <f t="shared" si="30"/>
        <v>13272.280841462605</v>
      </c>
      <c r="G69" s="106">
        <f t="shared" si="30"/>
        <v>13272.280841462605</v>
      </c>
    </row>
    <row r="70" spans="1:8">
      <c r="A70" s="101">
        <v>1040</v>
      </c>
      <c r="B70" s="118" t="s">
        <v>122</v>
      </c>
      <c r="C70" s="102">
        <f>List5!E254</f>
        <v>11484.504612117591</v>
      </c>
      <c r="D70" s="102">
        <f>List5!F254</f>
        <v>15926.737009755125</v>
      </c>
      <c r="E70" s="102">
        <f>List5!G254</f>
        <v>15926.737009755125</v>
      </c>
      <c r="F70" s="102">
        <f>List5!H254</f>
        <v>13272.280841462605</v>
      </c>
      <c r="G70" s="102">
        <f>List5!I254</f>
        <v>13272.280841462605</v>
      </c>
    </row>
    <row r="71" spans="1:8">
      <c r="A71" s="108" t="s">
        <v>280</v>
      </c>
      <c r="B71" s="107" t="s">
        <v>281</v>
      </c>
      <c r="C71" s="109">
        <f>SUM(C72)</f>
        <v>0</v>
      </c>
      <c r="D71" s="109">
        <f t="shared" ref="D71:G71" si="31">SUM(D72)</f>
        <v>0</v>
      </c>
      <c r="E71" s="109">
        <f t="shared" si="31"/>
        <v>0</v>
      </c>
      <c r="F71" s="109">
        <f t="shared" si="31"/>
        <v>0</v>
      </c>
      <c r="G71" s="109">
        <f t="shared" si="31"/>
        <v>0</v>
      </c>
    </row>
    <row r="72" spans="1:8">
      <c r="A72" s="110" t="s">
        <v>282</v>
      </c>
      <c r="B72" s="111" t="s">
        <v>283</v>
      </c>
      <c r="C72" s="112"/>
      <c r="D72" s="112"/>
      <c r="E72" s="112"/>
      <c r="F72" s="112"/>
      <c r="G72" s="112"/>
    </row>
    <row r="73" spans="1:8" ht="25.5">
      <c r="A73" s="108" t="s">
        <v>284</v>
      </c>
      <c r="B73" s="107" t="s">
        <v>119</v>
      </c>
      <c r="C73" s="109">
        <f>SUM(C74)</f>
        <v>3915.2551595991772</v>
      </c>
      <c r="D73" s="109">
        <f t="shared" ref="D73:G73" si="32">SUM(D74)</f>
        <v>4645.298294511912</v>
      </c>
      <c r="E73" s="109">
        <f t="shared" si="32"/>
        <v>4645.298294511912</v>
      </c>
      <c r="F73" s="109">
        <f t="shared" si="32"/>
        <v>4645.298294511912</v>
      </c>
      <c r="G73" s="109">
        <f t="shared" si="32"/>
        <v>1061.7824673170085</v>
      </c>
    </row>
    <row r="74" spans="1:8" ht="25.5">
      <c r="A74" s="110" t="s">
        <v>43</v>
      </c>
      <c r="B74" s="111" t="s">
        <v>119</v>
      </c>
      <c r="C74" s="112">
        <f>List5!E258</f>
        <v>3915.2551595991772</v>
      </c>
      <c r="D74" s="112">
        <f>List5!F258</f>
        <v>4645.298294511912</v>
      </c>
      <c r="E74" s="112">
        <f>List5!G258</f>
        <v>4645.298294511912</v>
      </c>
      <c r="F74" s="112">
        <f>List5!H258</f>
        <v>4645.298294511912</v>
      </c>
      <c r="G74" s="112">
        <f>List5!I258</f>
        <v>1061.7824673170085</v>
      </c>
    </row>
    <row r="75" spans="1:8">
      <c r="A75" s="99"/>
      <c r="B75" s="99" t="s">
        <v>151</v>
      </c>
      <c r="C75" s="100">
        <f>C11+C15+C20+C35+C40+C51+C60+C68</f>
        <v>481587.43380449922</v>
      </c>
      <c r="D75" s="100">
        <f t="shared" ref="D75:G75" si="33">D11+D15+D20+D35+D40+D51+D60+D68</f>
        <v>639821.47587762971</v>
      </c>
      <c r="E75" s="100">
        <f t="shared" si="33"/>
        <v>579611.28270621796</v>
      </c>
      <c r="F75" s="100">
        <f t="shared" si="33"/>
        <v>429452.41762529023</v>
      </c>
      <c r="G75" s="100">
        <f t="shared" si="33"/>
        <v>369642.18419281155</v>
      </c>
    </row>
    <row r="79" spans="1:8">
      <c r="C79" s="123"/>
      <c r="D79" s="123"/>
      <c r="E79" s="123"/>
      <c r="F79" s="123"/>
      <c r="G79" s="123"/>
      <c r="H79" s="123"/>
    </row>
  </sheetData>
  <mergeCells count="4">
    <mergeCell ref="A1:G1"/>
    <mergeCell ref="A3:G3"/>
    <mergeCell ref="A5:G5"/>
    <mergeCell ref="A7:G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15"/>
  <sheetViews>
    <sheetView topLeftCell="B258" workbookViewId="0">
      <selection activeCell="E167" sqref="E167:I258"/>
    </sheetView>
  </sheetViews>
  <sheetFormatPr defaultRowHeight="15.75"/>
  <cols>
    <col min="1" max="1" width="8.85546875" style="56" customWidth="1"/>
    <col min="2" max="2" width="28.140625" style="57" customWidth="1"/>
    <col min="3" max="3" width="28.140625" style="55" customWidth="1"/>
    <col min="4" max="4" width="28.140625" style="58" customWidth="1"/>
    <col min="5" max="7" width="28.140625" style="59" customWidth="1"/>
    <col min="8" max="9" width="28.140625" style="55" customWidth="1"/>
    <col min="10" max="13" width="9.140625" style="190"/>
    <col min="14" max="16" width="12.7109375" style="218" bestFit="1" customWidth="1"/>
    <col min="17" max="18" width="11.7109375" style="218" bestFit="1" customWidth="1"/>
    <col min="19" max="16384" width="9.140625" style="190"/>
  </cols>
  <sheetData>
    <row r="1" spans="1:18" ht="15.75" customHeight="1">
      <c r="A1" s="65">
        <v>11</v>
      </c>
      <c r="B1" s="66"/>
      <c r="C1" s="189">
        <v>31</v>
      </c>
      <c r="D1" s="67" t="s">
        <v>4</v>
      </c>
      <c r="E1" s="218">
        <v>34762.811069082221</v>
      </c>
      <c r="F1" s="218">
        <v>35736.931448669449</v>
      </c>
      <c r="G1" s="218">
        <v>35915.616105912792</v>
      </c>
      <c r="H1" s="218">
        <v>36095.194186442357</v>
      </c>
      <c r="I1" s="218">
        <v>36275.670157374559</v>
      </c>
      <c r="L1" s="212">
        <v>7.5345000000000004</v>
      </c>
      <c r="N1" s="218">
        <v>34762.811069082221</v>
      </c>
      <c r="O1" s="218">
        <v>35736.931448669449</v>
      </c>
      <c r="P1" s="218">
        <v>35915.616105912792</v>
      </c>
      <c r="Q1" s="218">
        <v>36095.194186442357</v>
      </c>
      <c r="R1" s="218">
        <v>36275.670157374559</v>
      </c>
    </row>
    <row r="2" spans="1:18" ht="15.75" customHeight="1">
      <c r="A2" s="65"/>
      <c r="B2" s="66"/>
      <c r="C2" s="189"/>
      <c r="D2" s="67"/>
      <c r="E2" s="218">
        <v>0</v>
      </c>
      <c r="F2" s="218">
        <v>0</v>
      </c>
      <c r="G2" s="218">
        <v>0</v>
      </c>
      <c r="H2" s="218">
        <v>0</v>
      </c>
      <c r="I2" s="218">
        <v>0</v>
      </c>
      <c r="L2" s="190">
        <v>7.5345000000000004</v>
      </c>
      <c r="N2" s="218">
        <v>0</v>
      </c>
      <c r="O2" s="218">
        <v>0</v>
      </c>
      <c r="P2" s="218">
        <v>0</v>
      </c>
      <c r="Q2" s="218">
        <v>0</v>
      </c>
      <c r="R2" s="218">
        <v>0</v>
      </c>
    </row>
    <row r="3" spans="1:18" ht="15.75" customHeight="1">
      <c r="A3" s="65"/>
      <c r="B3" s="66"/>
      <c r="C3" s="189"/>
      <c r="D3" s="67"/>
      <c r="E3" s="218">
        <v>0</v>
      </c>
      <c r="F3" s="218">
        <v>0</v>
      </c>
      <c r="G3" s="218">
        <v>0</v>
      </c>
      <c r="H3" s="218">
        <v>0</v>
      </c>
      <c r="I3" s="218">
        <v>0</v>
      </c>
      <c r="L3" s="190">
        <v>7.5345000000000004</v>
      </c>
      <c r="N3" s="218">
        <v>0</v>
      </c>
      <c r="O3" s="218">
        <v>0</v>
      </c>
      <c r="P3" s="218">
        <v>0</v>
      </c>
      <c r="Q3" s="218">
        <v>0</v>
      </c>
      <c r="R3" s="218">
        <v>0</v>
      </c>
    </row>
    <row r="4" spans="1:18" ht="15">
      <c r="A4" s="65">
        <v>11</v>
      </c>
      <c r="B4" s="66"/>
      <c r="C4" s="189">
        <v>32</v>
      </c>
      <c r="D4" s="67" t="s">
        <v>5</v>
      </c>
      <c r="E4" s="218">
        <v>21797.389342358481</v>
      </c>
      <c r="F4" s="218">
        <v>17240.692813059923</v>
      </c>
      <c r="G4" s="218">
        <v>25204.061317937485</v>
      </c>
      <c r="H4" s="218">
        <v>25217.333598778951</v>
      </c>
      <c r="I4" s="218">
        <v>25880.947640852079</v>
      </c>
      <c r="L4" s="190">
        <v>7.5345000000000004</v>
      </c>
      <c r="N4" s="218">
        <v>21797.389342358481</v>
      </c>
      <c r="O4" s="218">
        <v>17240.692813059923</v>
      </c>
      <c r="P4" s="218">
        <v>25204.061317937485</v>
      </c>
      <c r="Q4" s="218">
        <v>25217.333598778951</v>
      </c>
      <c r="R4" s="218">
        <v>25880.947640852079</v>
      </c>
    </row>
    <row r="5" spans="1:18" ht="15">
      <c r="A5" s="65">
        <v>11</v>
      </c>
      <c r="B5" s="66"/>
      <c r="C5" s="189">
        <v>32</v>
      </c>
      <c r="D5" s="67" t="s">
        <v>5</v>
      </c>
      <c r="E5" s="218">
        <v>4820.9383502554911</v>
      </c>
      <c r="F5" s="218">
        <v>3742.7831972924546</v>
      </c>
      <c r="G5" s="218">
        <v>3742.7831972924546</v>
      </c>
      <c r="H5" s="218">
        <v>3848.9614440241553</v>
      </c>
      <c r="I5" s="218">
        <v>3848.9614440241553</v>
      </c>
      <c r="L5" s="190">
        <v>7.5345000000000004</v>
      </c>
      <c r="N5" s="218">
        <v>4820.9383502554911</v>
      </c>
      <c r="O5" s="218">
        <v>3742.7831972924546</v>
      </c>
      <c r="P5" s="218">
        <v>3742.7831972924546</v>
      </c>
      <c r="Q5" s="218">
        <v>3848.9614440241553</v>
      </c>
      <c r="R5" s="218">
        <v>3848.9614440241553</v>
      </c>
    </row>
    <row r="6" spans="1:18" ht="15">
      <c r="A6" s="65">
        <v>11</v>
      </c>
      <c r="B6" s="66"/>
      <c r="C6" s="189">
        <v>32</v>
      </c>
      <c r="D6" s="67" t="s">
        <v>5</v>
      </c>
      <c r="E6" s="218">
        <v>331.80702103656512</v>
      </c>
      <c r="F6" s="218">
        <v>1327.2280841462605</v>
      </c>
      <c r="G6" s="218">
        <v>1327.2280841462605</v>
      </c>
      <c r="H6" s="218">
        <v>1592.6737009755125</v>
      </c>
      <c r="I6" s="218">
        <v>1592.6737009755125</v>
      </c>
      <c r="L6" s="190">
        <v>7.5345000000000004</v>
      </c>
      <c r="N6" s="218">
        <v>331.80702103656512</v>
      </c>
      <c r="O6" s="218">
        <v>1327.2280841462605</v>
      </c>
      <c r="P6" s="218">
        <v>1327.2280841462605</v>
      </c>
      <c r="Q6" s="218">
        <v>1592.6737009755125</v>
      </c>
      <c r="R6" s="218">
        <v>1592.6737009755125</v>
      </c>
    </row>
    <row r="7" spans="1:18" ht="15" customHeight="1">
      <c r="A7" s="65">
        <v>11</v>
      </c>
      <c r="B7" s="66"/>
      <c r="C7" s="189">
        <v>32</v>
      </c>
      <c r="D7" s="67" t="s">
        <v>5</v>
      </c>
      <c r="E7" s="218">
        <v>7981.0047116596979</v>
      </c>
      <c r="F7" s="218">
        <v>0</v>
      </c>
      <c r="G7" s="218">
        <v>0</v>
      </c>
      <c r="H7" s="218">
        <v>0</v>
      </c>
      <c r="I7" s="218">
        <v>5972.5263786581718</v>
      </c>
      <c r="L7" s="190">
        <v>7.5345000000000004</v>
      </c>
      <c r="N7" s="218">
        <v>7981.0047116596979</v>
      </c>
      <c r="O7" s="218">
        <v>0</v>
      </c>
      <c r="P7" s="218">
        <v>0</v>
      </c>
      <c r="Q7" s="218">
        <v>0</v>
      </c>
      <c r="R7" s="218">
        <v>5972.5263786581718</v>
      </c>
    </row>
    <row r="8" spans="1:18" ht="15">
      <c r="A8" s="65">
        <v>11</v>
      </c>
      <c r="B8" s="66"/>
      <c r="C8" s="189">
        <v>32</v>
      </c>
      <c r="D8" s="67" t="s">
        <v>5</v>
      </c>
      <c r="E8" s="218">
        <v>780.87862499170478</v>
      </c>
      <c r="F8" s="218">
        <v>0</v>
      </c>
      <c r="G8" s="218">
        <v>0</v>
      </c>
      <c r="H8" s="218">
        <v>0</v>
      </c>
      <c r="I8" s="218">
        <v>1327.2280841462605</v>
      </c>
      <c r="L8" s="190">
        <v>7.5345000000000004</v>
      </c>
      <c r="N8" s="218">
        <v>780.87862499170478</v>
      </c>
      <c r="O8" s="218">
        <v>0</v>
      </c>
      <c r="P8" s="218">
        <v>0</v>
      </c>
      <c r="Q8" s="218">
        <v>0</v>
      </c>
      <c r="R8" s="218">
        <v>1327.2280841462605</v>
      </c>
    </row>
    <row r="9" spans="1:18" ht="15">
      <c r="A9" s="65">
        <v>11</v>
      </c>
      <c r="B9" s="66"/>
      <c r="C9" s="189">
        <v>32</v>
      </c>
      <c r="D9" s="67" t="s">
        <v>5</v>
      </c>
      <c r="E9" s="218">
        <v>0</v>
      </c>
      <c r="F9" s="218">
        <v>9290.596589023824</v>
      </c>
      <c r="G9" s="218">
        <v>9290.596589023824</v>
      </c>
      <c r="H9" s="218">
        <v>0</v>
      </c>
      <c r="I9" s="218">
        <v>2654.4561682925209</v>
      </c>
      <c r="L9" s="190">
        <v>7.5345000000000004</v>
      </c>
      <c r="N9" s="218">
        <v>0</v>
      </c>
      <c r="O9" s="218">
        <v>9290.596589023824</v>
      </c>
      <c r="P9" s="218">
        <v>9290.596589023824</v>
      </c>
      <c r="Q9" s="218">
        <v>0</v>
      </c>
      <c r="R9" s="218">
        <v>2654.4561682925209</v>
      </c>
    </row>
    <row r="10" spans="1:18" ht="15" customHeight="1">
      <c r="A10" s="83">
        <v>11</v>
      </c>
      <c r="B10" s="66"/>
      <c r="C10" s="189">
        <v>32</v>
      </c>
      <c r="D10" s="67" t="s">
        <v>5</v>
      </c>
      <c r="E10" s="218">
        <v>0</v>
      </c>
      <c r="F10" s="218">
        <v>663.61404207313024</v>
      </c>
      <c r="G10" s="218">
        <v>663.61404207313024</v>
      </c>
      <c r="H10" s="218">
        <v>1990.8421262193906</v>
      </c>
      <c r="I10" s="218">
        <v>1990.8421262193906</v>
      </c>
      <c r="L10" s="190">
        <v>7.5345000000000004</v>
      </c>
      <c r="N10" s="218">
        <v>0</v>
      </c>
      <c r="O10" s="218">
        <v>663.61404207313024</v>
      </c>
      <c r="P10" s="218">
        <v>663.61404207313024</v>
      </c>
      <c r="Q10" s="218">
        <v>1990.8421262193906</v>
      </c>
      <c r="R10" s="218">
        <v>1990.8421262193906</v>
      </c>
    </row>
    <row r="11" spans="1:18" ht="15" customHeight="1">
      <c r="A11" s="83">
        <v>11</v>
      </c>
      <c r="B11" s="66"/>
      <c r="C11" s="189">
        <v>32</v>
      </c>
      <c r="D11" s="67" t="s">
        <v>5</v>
      </c>
      <c r="E11" s="218">
        <v>3135.5763487955405</v>
      </c>
      <c r="F11" s="218">
        <v>3483.9737208839338</v>
      </c>
      <c r="G11" s="218">
        <v>3483.9737208839338</v>
      </c>
      <c r="H11" s="218">
        <v>3483.9737208839338</v>
      </c>
      <c r="I11" s="218">
        <v>3483.9737208839338</v>
      </c>
      <c r="L11" s="190">
        <v>7.5345000000000004</v>
      </c>
      <c r="N11" s="218">
        <v>3135.5763487955405</v>
      </c>
      <c r="O11" s="218">
        <v>3483.9737208839338</v>
      </c>
      <c r="P11" s="218">
        <v>3483.9737208839338</v>
      </c>
      <c r="Q11" s="218">
        <v>3483.9737208839338</v>
      </c>
      <c r="R11" s="218">
        <v>3483.9737208839338</v>
      </c>
    </row>
    <row r="12" spans="1:18" ht="15">
      <c r="A12" s="83">
        <v>11</v>
      </c>
      <c r="B12" s="74"/>
      <c r="C12" s="189">
        <v>32</v>
      </c>
      <c r="D12" s="67" t="s">
        <v>5</v>
      </c>
      <c r="E12" s="218">
        <v>2616.4350653659831</v>
      </c>
      <c r="F12" s="218">
        <v>663.61404207313024</v>
      </c>
      <c r="G12" s="218">
        <v>663.61404207313024</v>
      </c>
      <c r="H12" s="218">
        <v>2654.4561682925209</v>
      </c>
      <c r="I12" s="218">
        <v>2654.4561682925209</v>
      </c>
      <c r="L12" s="190">
        <v>7.5345000000000004</v>
      </c>
      <c r="N12" s="218">
        <v>2616.4350653659831</v>
      </c>
      <c r="O12" s="218">
        <v>663.61404207313024</v>
      </c>
      <c r="P12" s="218">
        <v>663.61404207313024</v>
      </c>
      <c r="Q12" s="218">
        <v>2654.4561682925209</v>
      </c>
      <c r="R12" s="218">
        <v>2654.4561682925209</v>
      </c>
    </row>
    <row r="13" spans="1:18" ht="15">
      <c r="A13" s="65">
        <v>11</v>
      </c>
      <c r="C13" s="189">
        <v>32</v>
      </c>
      <c r="D13" s="67" t="s">
        <v>5</v>
      </c>
      <c r="E13" s="218">
        <v>2341.2303404340037</v>
      </c>
      <c r="F13" s="218">
        <v>0</v>
      </c>
      <c r="G13" s="218">
        <v>0</v>
      </c>
      <c r="H13" s="218">
        <v>0</v>
      </c>
      <c r="I13" s="218">
        <v>0</v>
      </c>
      <c r="L13" s="190">
        <v>7.5345000000000004</v>
      </c>
      <c r="N13" s="218">
        <v>2341.2303404340037</v>
      </c>
      <c r="O13" s="218">
        <v>0</v>
      </c>
      <c r="P13" s="218">
        <v>0</v>
      </c>
      <c r="Q13" s="218">
        <v>0</v>
      </c>
      <c r="R13" s="218">
        <v>0</v>
      </c>
    </row>
    <row r="14" spans="1:18" ht="15">
      <c r="A14" s="83">
        <v>11</v>
      </c>
      <c r="C14" s="189">
        <v>32</v>
      </c>
      <c r="D14" s="67" t="s">
        <v>5</v>
      </c>
      <c r="E14" s="218">
        <v>0</v>
      </c>
      <c r="F14" s="218">
        <v>398.16842524387812</v>
      </c>
      <c r="G14" s="218">
        <v>398.16842524387812</v>
      </c>
      <c r="H14" s="218">
        <v>796.33685048775624</v>
      </c>
      <c r="I14" s="218">
        <v>796.33685048775624</v>
      </c>
      <c r="L14" s="190">
        <v>7.5345000000000004</v>
      </c>
      <c r="N14" s="218">
        <v>0</v>
      </c>
      <c r="O14" s="218">
        <v>398.16842524387812</v>
      </c>
      <c r="P14" s="218">
        <v>398.16842524387812</v>
      </c>
      <c r="Q14" s="218">
        <v>796.33685048775624</v>
      </c>
      <c r="R14" s="218">
        <v>796.33685048775624</v>
      </c>
    </row>
    <row r="15" spans="1:18" ht="15" customHeight="1">
      <c r="A15" s="56">
        <v>11</v>
      </c>
      <c r="C15" s="189">
        <v>32</v>
      </c>
      <c r="D15" s="67" t="s">
        <v>5</v>
      </c>
      <c r="E15" s="218">
        <v>1473.2231734023492</v>
      </c>
      <c r="F15" s="218">
        <v>0</v>
      </c>
      <c r="G15" s="218">
        <v>0</v>
      </c>
      <c r="H15" s="218">
        <v>0</v>
      </c>
      <c r="I15" s="218">
        <v>0</v>
      </c>
      <c r="L15" s="190">
        <v>7.5345000000000004</v>
      </c>
      <c r="N15" s="218">
        <v>1473.2231734023492</v>
      </c>
      <c r="O15" s="218">
        <v>0</v>
      </c>
      <c r="P15" s="218">
        <v>0</v>
      </c>
      <c r="Q15" s="218">
        <v>0</v>
      </c>
      <c r="R15" s="218">
        <v>0</v>
      </c>
    </row>
    <row r="16" spans="1:18" ht="15" customHeight="1">
      <c r="A16" s="83" t="s">
        <v>12</v>
      </c>
      <c r="B16" s="66"/>
      <c r="C16" s="189">
        <v>32</v>
      </c>
      <c r="D16" s="67" t="s">
        <v>5</v>
      </c>
      <c r="E16" s="218">
        <v>5150.8978697989251</v>
      </c>
      <c r="F16" s="218">
        <v>398.16842524387812</v>
      </c>
      <c r="G16" s="218">
        <v>398.16842524387812</v>
      </c>
      <c r="H16" s="218">
        <v>796.33685048775624</v>
      </c>
      <c r="I16" s="218">
        <v>796.33685048775624</v>
      </c>
      <c r="L16" s="190">
        <v>7.5345000000000004</v>
      </c>
      <c r="N16" s="218">
        <v>5150.8978697989251</v>
      </c>
      <c r="O16" s="218">
        <v>398.16842524387812</v>
      </c>
      <c r="P16" s="218">
        <v>398.16842524387812</v>
      </c>
      <c r="Q16" s="218">
        <v>796.33685048775624</v>
      </c>
      <c r="R16" s="218">
        <v>796.33685048775624</v>
      </c>
    </row>
    <row r="17" spans="1:18" ht="15" customHeight="1">
      <c r="A17" s="83"/>
      <c r="B17" s="66"/>
      <c r="C17" s="189"/>
      <c r="D17" s="67"/>
      <c r="E17" s="218">
        <v>50429.380848098743</v>
      </c>
      <c r="F17" s="218">
        <v>37208.839339040409</v>
      </c>
      <c r="G17" s="218">
        <v>45172.207843917975</v>
      </c>
      <c r="H17" s="218">
        <v>40380.914460149972</v>
      </c>
      <c r="I17" s="218">
        <v>50998.739133320058</v>
      </c>
      <c r="L17" s="190">
        <v>7.5345000000000004</v>
      </c>
      <c r="N17" s="218">
        <v>50429.380848098743</v>
      </c>
      <c r="O17" s="218">
        <v>37208.839339040409</v>
      </c>
      <c r="P17" s="218">
        <v>45172.207843917975</v>
      </c>
      <c r="Q17" s="218">
        <v>40380.914460149972</v>
      </c>
      <c r="R17" s="218">
        <v>50998.739133320058</v>
      </c>
    </row>
    <row r="18" spans="1:18" ht="15" customHeight="1">
      <c r="A18" s="83"/>
      <c r="B18" s="66"/>
      <c r="C18" s="189"/>
      <c r="D18" s="67"/>
      <c r="E18" s="218">
        <v>0</v>
      </c>
      <c r="F18" s="218">
        <v>0</v>
      </c>
      <c r="G18" s="218">
        <v>0</v>
      </c>
      <c r="H18" s="218">
        <v>0</v>
      </c>
      <c r="I18" s="218">
        <v>0</v>
      </c>
      <c r="L18" s="190">
        <v>7.5345000000000004</v>
      </c>
      <c r="N18" s="218">
        <v>0</v>
      </c>
      <c r="O18" s="218">
        <v>0</v>
      </c>
      <c r="P18" s="218">
        <v>0</v>
      </c>
      <c r="Q18" s="218">
        <v>0</v>
      </c>
      <c r="R18" s="218">
        <v>0</v>
      </c>
    </row>
    <row r="19" spans="1:18" ht="15">
      <c r="A19" s="65">
        <v>11</v>
      </c>
      <c r="B19" s="66"/>
      <c r="C19" s="189">
        <v>34</v>
      </c>
      <c r="D19" s="67" t="s">
        <v>6</v>
      </c>
      <c r="E19" s="218">
        <v>1387.9062976972593</v>
      </c>
      <c r="F19" s="218">
        <v>1858.1193178047647</v>
      </c>
      <c r="G19" s="218">
        <v>1858.1193178047647</v>
      </c>
      <c r="H19" s="218">
        <v>1858.1193178047647</v>
      </c>
      <c r="I19" s="218">
        <v>1858.1193178047647</v>
      </c>
      <c r="L19" s="190">
        <v>7.5345000000000004</v>
      </c>
      <c r="N19" s="218">
        <v>1387.9062976972593</v>
      </c>
      <c r="O19" s="218">
        <v>1858.1193178047647</v>
      </c>
      <c r="P19" s="218">
        <v>1858.1193178047647</v>
      </c>
      <c r="Q19" s="218">
        <v>1858.1193178047647</v>
      </c>
      <c r="R19" s="218">
        <v>1858.1193178047647</v>
      </c>
    </row>
    <row r="20" spans="1:18" ht="15">
      <c r="A20" s="65"/>
      <c r="B20" s="66"/>
      <c r="C20" s="189"/>
      <c r="D20" s="67"/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L20" s="190">
        <v>7.5345000000000004</v>
      </c>
      <c r="N20" s="218">
        <v>0</v>
      </c>
      <c r="O20" s="218">
        <v>0</v>
      </c>
      <c r="P20" s="218">
        <v>0</v>
      </c>
      <c r="Q20" s="218">
        <v>0</v>
      </c>
      <c r="R20" s="218">
        <v>0</v>
      </c>
    </row>
    <row r="21" spans="1:18" ht="15">
      <c r="A21" s="65"/>
      <c r="B21" s="66"/>
      <c r="C21" s="189"/>
      <c r="D21" s="67"/>
      <c r="E21" s="218">
        <v>0</v>
      </c>
      <c r="F21" s="218">
        <v>0</v>
      </c>
      <c r="G21" s="218">
        <v>0</v>
      </c>
      <c r="H21" s="218">
        <v>0</v>
      </c>
      <c r="I21" s="218">
        <v>0</v>
      </c>
      <c r="L21" s="190">
        <v>7.5345000000000004</v>
      </c>
      <c r="N21" s="218">
        <v>0</v>
      </c>
      <c r="O21" s="218">
        <v>0</v>
      </c>
      <c r="P21" s="218">
        <v>0</v>
      </c>
      <c r="Q21" s="218">
        <v>0</v>
      </c>
      <c r="R21" s="218">
        <v>0</v>
      </c>
    </row>
    <row r="22" spans="1:18" ht="15">
      <c r="A22" s="90">
        <v>11</v>
      </c>
      <c r="B22" s="89"/>
      <c r="C22" s="189">
        <v>37</v>
      </c>
      <c r="D22" s="67" t="s">
        <v>38</v>
      </c>
      <c r="E22" s="218">
        <v>0</v>
      </c>
      <c r="F22" s="218">
        <v>663.61404207313024</v>
      </c>
      <c r="G22" s="218">
        <v>1327.2280841462605</v>
      </c>
      <c r="H22" s="218">
        <v>1327.2280841462605</v>
      </c>
      <c r="I22" s="218">
        <v>1327.2280841462605</v>
      </c>
      <c r="L22" s="190">
        <v>7.5345000000000004</v>
      </c>
      <c r="N22" s="218">
        <v>0</v>
      </c>
      <c r="O22" s="218">
        <v>663.61404207313024</v>
      </c>
      <c r="P22" s="218">
        <v>1327.2280841462605</v>
      </c>
      <c r="Q22" s="218">
        <v>1327.2280841462605</v>
      </c>
      <c r="R22" s="218">
        <v>1327.2280841462605</v>
      </c>
    </row>
    <row r="23" spans="1:18" ht="15">
      <c r="A23" s="56">
        <v>11</v>
      </c>
      <c r="C23" s="189">
        <v>37</v>
      </c>
      <c r="D23" s="67" t="s">
        <v>38</v>
      </c>
      <c r="E23" s="218">
        <v>5308.9123365850419</v>
      </c>
      <c r="F23" s="218">
        <v>6636.1404207313026</v>
      </c>
      <c r="G23" s="218">
        <v>6636.1404207313026</v>
      </c>
      <c r="H23" s="218">
        <v>6636.1404207313026</v>
      </c>
      <c r="I23" s="218">
        <v>6636.1404207313026</v>
      </c>
      <c r="L23" s="190">
        <v>7.5345000000000004</v>
      </c>
      <c r="N23" s="218">
        <v>5308.9123365850419</v>
      </c>
      <c r="O23" s="218">
        <v>6636.1404207313026</v>
      </c>
      <c r="P23" s="218">
        <v>6636.1404207313026</v>
      </c>
      <c r="Q23" s="218">
        <v>6636.1404207313026</v>
      </c>
      <c r="R23" s="218">
        <v>6636.1404207313026</v>
      </c>
    </row>
    <row r="24" spans="1:18" ht="15" customHeight="1">
      <c r="A24" s="56">
        <v>11</v>
      </c>
      <c r="C24" s="189">
        <v>37</v>
      </c>
      <c r="D24" s="67" t="s">
        <v>38</v>
      </c>
      <c r="E24" s="218">
        <v>6175.59227553255</v>
      </c>
      <c r="F24" s="218">
        <v>9290.596589023824</v>
      </c>
      <c r="G24" s="218">
        <v>9290.596589023824</v>
      </c>
      <c r="H24" s="218">
        <v>6636.1404207313026</v>
      </c>
      <c r="I24" s="218">
        <v>6636.1404207313026</v>
      </c>
      <c r="L24" s="190">
        <v>7.5345000000000004</v>
      </c>
      <c r="N24" s="218">
        <v>6175.59227553255</v>
      </c>
      <c r="O24" s="218">
        <v>9290.596589023824</v>
      </c>
      <c r="P24" s="218">
        <v>9290.596589023824</v>
      </c>
      <c r="Q24" s="218">
        <v>6636.1404207313026</v>
      </c>
      <c r="R24" s="218">
        <v>6636.1404207313026</v>
      </c>
    </row>
    <row r="25" spans="1:18" ht="15" customHeight="1">
      <c r="A25" s="73">
        <v>11</v>
      </c>
      <c r="B25" s="74"/>
      <c r="C25" s="189">
        <v>37</v>
      </c>
      <c r="D25" s="67" t="s">
        <v>38</v>
      </c>
      <c r="E25" s="218">
        <v>3676.3554316809341</v>
      </c>
      <c r="F25" s="218">
        <v>3981.6842524387812</v>
      </c>
      <c r="G25" s="218">
        <v>3981.6842524387812</v>
      </c>
      <c r="H25" s="218">
        <v>3981.6842524387812</v>
      </c>
      <c r="I25" s="218">
        <v>398.16842524387812</v>
      </c>
      <c r="L25" s="190">
        <v>7.5345000000000004</v>
      </c>
      <c r="N25" s="218">
        <v>3676.3554316809341</v>
      </c>
      <c r="O25" s="218">
        <v>3981.6842524387812</v>
      </c>
      <c r="P25" s="218">
        <v>3981.6842524387812</v>
      </c>
      <c r="Q25" s="218">
        <v>3981.6842524387812</v>
      </c>
      <c r="R25" s="218">
        <v>398.16842524387812</v>
      </c>
    </row>
    <row r="26" spans="1:18" ht="15">
      <c r="A26" s="65">
        <v>11.53</v>
      </c>
      <c r="B26" s="66"/>
      <c r="C26" s="189">
        <v>37</v>
      </c>
      <c r="D26" s="67" t="s">
        <v>38</v>
      </c>
      <c r="E26" s="218">
        <v>19908.421262193908</v>
      </c>
      <c r="F26" s="218">
        <v>22562.877430486427</v>
      </c>
      <c r="G26" s="218">
        <v>22562.877430486427</v>
      </c>
      <c r="H26" s="218">
        <v>22562.877430486427</v>
      </c>
      <c r="I26" s="218">
        <v>22562.877430486427</v>
      </c>
      <c r="L26" s="190">
        <v>7.5345000000000004</v>
      </c>
      <c r="N26" s="218">
        <v>19908.421262193908</v>
      </c>
      <c r="O26" s="218">
        <v>22562.877430486427</v>
      </c>
      <c r="P26" s="218">
        <v>22562.877430486427</v>
      </c>
      <c r="Q26" s="218">
        <v>22562.877430486427</v>
      </c>
      <c r="R26" s="218">
        <v>22562.877430486427</v>
      </c>
    </row>
    <row r="27" spans="1:18" ht="15">
      <c r="A27" s="65"/>
      <c r="B27" s="66"/>
      <c r="C27" s="189"/>
      <c r="D27" s="67"/>
      <c r="E27" s="218">
        <v>35069.28130599243</v>
      </c>
      <c r="F27" s="218">
        <v>43134.912734753467</v>
      </c>
      <c r="G27" s="218">
        <v>43798.526776826599</v>
      </c>
      <c r="H27" s="218">
        <v>41144.070608534072</v>
      </c>
      <c r="I27" s="218">
        <v>37560.554781339168</v>
      </c>
      <c r="L27" s="190">
        <v>7.5345000000000004</v>
      </c>
      <c r="N27" s="218">
        <v>35069.28130599243</v>
      </c>
      <c r="O27" s="218">
        <v>43134.912734753467</v>
      </c>
      <c r="P27" s="218">
        <v>43798.526776826599</v>
      </c>
      <c r="Q27" s="218">
        <v>41144.070608534072</v>
      </c>
      <c r="R27" s="218">
        <v>37560.554781339168</v>
      </c>
    </row>
    <row r="28" spans="1:18" ht="15">
      <c r="A28" s="65"/>
      <c r="B28" s="66"/>
      <c r="C28" s="189"/>
      <c r="D28" s="67"/>
      <c r="E28" s="218">
        <v>0</v>
      </c>
      <c r="F28" s="218">
        <v>0</v>
      </c>
      <c r="G28" s="218">
        <v>0</v>
      </c>
      <c r="H28" s="218">
        <v>0</v>
      </c>
      <c r="I28" s="218">
        <v>0</v>
      </c>
      <c r="L28" s="190">
        <v>7.5345000000000004</v>
      </c>
      <c r="N28" s="218">
        <v>0</v>
      </c>
      <c r="O28" s="218">
        <v>0</v>
      </c>
      <c r="P28" s="218">
        <v>0</v>
      </c>
      <c r="Q28" s="218">
        <v>0</v>
      </c>
      <c r="R28" s="218">
        <v>0</v>
      </c>
    </row>
    <row r="29" spans="1:18" ht="15" customHeight="1">
      <c r="A29" s="73">
        <v>11</v>
      </c>
      <c r="B29" s="74"/>
      <c r="C29" s="189">
        <v>38</v>
      </c>
      <c r="D29" s="67" t="s">
        <v>11</v>
      </c>
      <c r="E29" s="218">
        <v>0</v>
      </c>
      <c r="F29" s="218">
        <v>132.72280841462606</v>
      </c>
      <c r="G29" s="218">
        <v>132.72280841462606</v>
      </c>
      <c r="H29" s="218">
        <v>132.72280841462606</v>
      </c>
      <c r="I29" s="218">
        <v>132.72280841462606</v>
      </c>
      <c r="L29" s="190">
        <v>7.5345000000000004</v>
      </c>
      <c r="N29" s="218">
        <v>0</v>
      </c>
      <c r="O29" s="218">
        <v>132.72280841462606</v>
      </c>
      <c r="P29" s="218">
        <v>132.72280841462606</v>
      </c>
      <c r="Q29" s="218">
        <v>132.72280841462606</v>
      </c>
      <c r="R29" s="218">
        <v>132.72280841462606</v>
      </c>
    </row>
    <row r="30" spans="1:18" ht="15">
      <c r="A30" s="81">
        <v>11</v>
      </c>
      <c r="B30" s="66"/>
      <c r="C30" s="189">
        <v>38</v>
      </c>
      <c r="D30" s="67" t="s">
        <v>16</v>
      </c>
      <c r="E30" s="218">
        <v>6171.6105912801113</v>
      </c>
      <c r="F30" s="218">
        <v>20572.035304267036</v>
      </c>
      <c r="G30" s="218">
        <v>14599.508925608865</v>
      </c>
      <c r="H30" s="218">
        <v>7963.3685048775624</v>
      </c>
      <c r="I30" s="218">
        <v>7963.3685048775624</v>
      </c>
      <c r="L30" s="190">
        <v>7.5345000000000004</v>
      </c>
      <c r="N30" s="218">
        <v>6171.6105912801113</v>
      </c>
      <c r="O30" s="218">
        <v>20572.035304267036</v>
      </c>
      <c r="P30" s="218">
        <v>14599.508925608865</v>
      </c>
      <c r="Q30" s="218">
        <v>7963.3685048775624</v>
      </c>
      <c r="R30" s="218">
        <v>7963.3685048775624</v>
      </c>
    </row>
    <row r="31" spans="1:18" ht="15">
      <c r="A31" s="81">
        <v>11</v>
      </c>
      <c r="B31" s="66"/>
      <c r="C31" s="189">
        <v>38</v>
      </c>
      <c r="D31" s="67" t="s">
        <v>16</v>
      </c>
      <c r="E31" s="218">
        <v>4446.2140818899725</v>
      </c>
      <c r="F31" s="218">
        <v>4446.2140818899725</v>
      </c>
      <c r="G31" s="218">
        <v>4446.2140818899725</v>
      </c>
      <c r="H31" s="218">
        <v>4446.2140818899725</v>
      </c>
      <c r="I31" s="218">
        <v>4446.2140818899725</v>
      </c>
      <c r="L31" s="190">
        <v>7.5345000000000004</v>
      </c>
      <c r="N31" s="218">
        <v>4446.2140818899725</v>
      </c>
      <c r="O31" s="218">
        <v>4446.2140818899725</v>
      </c>
      <c r="P31" s="218">
        <v>4446.2140818899725</v>
      </c>
      <c r="Q31" s="218">
        <v>4446.2140818899725</v>
      </c>
      <c r="R31" s="218">
        <v>4446.2140818899725</v>
      </c>
    </row>
    <row r="32" spans="1:18" ht="15" customHeight="1">
      <c r="A32" s="81">
        <v>11</v>
      </c>
      <c r="B32" s="66"/>
      <c r="C32" s="189">
        <v>38</v>
      </c>
      <c r="D32" s="67" t="s">
        <v>16</v>
      </c>
      <c r="E32" s="218">
        <v>663.61404207313024</v>
      </c>
      <c r="F32" s="218">
        <v>663.61404207313024</v>
      </c>
      <c r="G32" s="218">
        <v>663.61404207313024</v>
      </c>
      <c r="H32" s="218">
        <v>663.61404207313024</v>
      </c>
      <c r="I32" s="218">
        <v>663.61404207313024</v>
      </c>
      <c r="L32" s="190">
        <v>7.5345000000000004</v>
      </c>
      <c r="N32" s="218">
        <v>663.61404207313024</v>
      </c>
      <c r="O32" s="218">
        <v>663.61404207313024</v>
      </c>
      <c r="P32" s="218">
        <v>663.61404207313024</v>
      </c>
      <c r="Q32" s="218">
        <v>663.61404207313024</v>
      </c>
      <c r="R32" s="218">
        <v>663.61404207313024</v>
      </c>
    </row>
    <row r="33" spans="1:18" ht="15" customHeight="1">
      <c r="A33" s="81">
        <v>11</v>
      </c>
      <c r="B33" s="66"/>
      <c r="C33" s="189">
        <v>38</v>
      </c>
      <c r="D33" s="67" t="s">
        <v>16</v>
      </c>
      <c r="E33" s="218">
        <v>0</v>
      </c>
      <c r="F33" s="218">
        <v>663.61404207313024</v>
      </c>
      <c r="G33" s="218">
        <v>663.61404207313024</v>
      </c>
      <c r="H33" s="218">
        <v>796.33685048775624</v>
      </c>
      <c r="I33" s="218">
        <v>796.33685048775624</v>
      </c>
      <c r="L33" s="190">
        <v>7.5345000000000004</v>
      </c>
      <c r="N33" s="218">
        <v>0</v>
      </c>
      <c r="O33" s="218">
        <v>663.61404207313024</v>
      </c>
      <c r="P33" s="218">
        <v>663.61404207313024</v>
      </c>
      <c r="Q33" s="218">
        <v>796.33685048775624</v>
      </c>
      <c r="R33" s="218">
        <v>796.33685048775624</v>
      </c>
    </row>
    <row r="34" spans="1:18" ht="15">
      <c r="A34" s="65">
        <v>11</v>
      </c>
      <c r="B34" s="66"/>
      <c r="C34" s="189">
        <v>38</v>
      </c>
      <c r="D34" s="67" t="s">
        <v>16</v>
      </c>
      <c r="E34" s="218">
        <v>0</v>
      </c>
      <c r="F34" s="218">
        <v>663.61404207313024</v>
      </c>
      <c r="G34" s="218">
        <v>663.61404207313024</v>
      </c>
      <c r="H34" s="218">
        <v>663.61404207313024</v>
      </c>
      <c r="I34" s="218">
        <v>663.61404207313024</v>
      </c>
      <c r="L34" s="190">
        <v>7.5345000000000004</v>
      </c>
      <c r="N34" s="218">
        <v>0</v>
      </c>
      <c r="O34" s="218">
        <v>663.61404207313024</v>
      </c>
      <c r="P34" s="218">
        <v>663.61404207313024</v>
      </c>
      <c r="Q34" s="218">
        <v>663.61404207313024</v>
      </c>
      <c r="R34" s="218">
        <v>663.61404207313024</v>
      </c>
    </row>
    <row r="35" spans="1:18" ht="15" customHeight="1">
      <c r="A35" s="65">
        <v>11</v>
      </c>
      <c r="C35" s="189">
        <v>38</v>
      </c>
      <c r="D35" s="67" t="s">
        <v>16</v>
      </c>
      <c r="E35" s="218">
        <v>1367.0449266706482</v>
      </c>
      <c r="F35" s="218">
        <v>1990.8421262193906</v>
      </c>
      <c r="G35" s="218">
        <v>1990.8421262193906</v>
      </c>
      <c r="H35" s="218">
        <v>1327.2280841462605</v>
      </c>
      <c r="I35" s="218">
        <v>1327.2280841462605</v>
      </c>
      <c r="L35" s="190">
        <v>7.5345000000000004</v>
      </c>
      <c r="N35" s="218">
        <v>1367.0449266706482</v>
      </c>
      <c r="O35" s="218">
        <v>1990.8421262193906</v>
      </c>
      <c r="P35" s="218">
        <v>1990.8421262193906</v>
      </c>
      <c r="Q35" s="218">
        <v>1327.2280841462605</v>
      </c>
      <c r="R35" s="218">
        <v>1327.2280841462605</v>
      </c>
    </row>
    <row r="36" spans="1:18" ht="15">
      <c r="A36" s="65">
        <v>11</v>
      </c>
      <c r="C36" s="189">
        <v>38</v>
      </c>
      <c r="D36" s="67" t="s">
        <v>16</v>
      </c>
      <c r="E36" s="218">
        <v>663.61404207313024</v>
      </c>
      <c r="F36" s="218">
        <v>1327.2280841462605</v>
      </c>
      <c r="G36" s="218">
        <v>1327.2280841462605</v>
      </c>
      <c r="H36" s="218">
        <v>1327.2280841462605</v>
      </c>
      <c r="I36" s="218">
        <v>2654.4561682925209</v>
      </c>
      <c r="L36" s="190">
        <v>7.5345000000000004</v>
      </c>
      <c r="N36" s="218">
        <v>663.61404207313024</v>
      </c>
      <c r="O36" s="218">
        <v>1327.2280841462605</v>
      </c>
      <c r="P36" s="218">
        <v>1327.2280841462605</v>
      </c>
      <c r="Q36" s="218">
        <v>1327.2280841462605</v>
      </c>
      <c r="R36" s="218">
        <v>2654.4561682925209</v>
      </c>
    </row>
    <row r="37" spans="1:18" ht="15">
      <c r="A37" s="56">
        <v>11</v>
      </c>
      <c r="C37" s="189">
        <v>38</v>
      </c>
      <c r="D37" s="67" t="s">
        <v>16</v>
      </c>
      <c r="E37" s="218">
        <v>583.98035702435459</v>
      </c>
      <c r="F37" s="218">
        <v>1327.2280841462605</v>
      </c>
      <c r="G37" s="218">
        <v>1327.2280841462605</v>
      </c>
      <c r="H37" s="218">
        <v>1990.8421262193906</v>
      </c>
      <c r="I37" s="218">
        <v>1990.8421262193906</v>
      </c>
      <c r="L37" s="190">
        <v>7.5345000000000004</v>
      </c>
      <c r="N37" s="218">
        <v>583.98035702435459</v>
      </c>
      <c r="O37" s="218">
        <v>1327.2280841462605</v>
      </c>
      <c r="P37" s="218">
        <v>1327.2280841462605</v>
      </c>
      <c r="Q37" s="218">
        <v>1990.8421262193906</v>
      </c>
      <c r="R37" s="218">
        <v>1990.8421262193906</v>
      </c>
    </row>
    <row r="38" spans="1:18" ht="15" customHeight="1">
      <c r="A38" s="56">
        <v>11</v>
      </c>
      <c r="C38" s="189">
        <v>38</v>
      </c>
      <c r="D38" s="67" t="s">
        <v>16</v>
      </c>
      <c r="E38" s="218">
        <v>5043.4667197557901</v>
      </c>
      <c r="F38" s="218">
        <v>3318.0702103656513</v>
      </c>
      <c r="G38" s="218">
        <v>2654.4561682925209</v>
      </c>
      <c r="H38" s="218">
        <v>2654.4561682925209</v>
      </c>
      <c r="I38" s="218">
        <v>3318.0702103656513</v>
      </c>
      <c r="L38" s="190">
        <v>7.5345000000000004</v>
      </c>
      <c r="N38" s="218">
        <v>5043.4667197557901</v>
      </c>
      <c r="O38" s="218">
        <v>3318.0702103656513</v>
      </c>
      <c r="P38" s="218">
        <v>2654.4561682925209</v>
      </c>
      <c r="Q38" s="218">
        <v>2654.4561682925209</v>
      </c>
      <c r="R38" s="218">
        <v>3318.0702103656513</v>
      </c>
    </row>
    <row r="39" spans="1:18" ht="15" customHeight="1">
      <c r="A39" s="56">
        <v>11</v>
      </c>
      <c r="C39" s="189">
        <v>38</v>
      </c>
      <c r="D39" s="67" t="s">
        <v>16</v>
      </c>
      <c r="E39" s="218">
        <v>8899.2182626584381</v>
      </c>
      <c r="F39" s="218">
        <v>5308.9123365850419</v>
      </c>
      <c r="G39" s="218">
        <v>7963.3685048775624</v>
      </c>
      <c r="H39" s="218">
        <v>7963.3685048775624</v>
      </c>
      <c r="I39" s="218">
        <v>7963.3685048775624</v>
      </c>
      <c r="L39" s="190">
        <v>7.5345000000000004</v>
      </c>
      <c r="N39" s="218">
        <v>8899.2182626584381</v>
      </c>
      <c r="O39" s="218">
        <v>5308.9123365850419</v>
      </c>
      <c r="P39" s="218">
        <v>7963.3685048775624</v>
      </c>
      <c r="Q39" s="218">
        <v>7963.3685048775624</v>
      </c>
      <c r="R39" s="218">
        <v>7963.3685048775624</v>
      </c>
    </row>
    <row r="40" spans="1:18" ht="15">
      <c r="A40" s="56">
        <v>11</v>
      </c>
      <c r="C40" s="189">
        <v>38</v>
      </c>
      <c r="D40" s="67" t="s">
        <v>16</v>
      </c>
      <c r="E40" s="218">
        <v>238.89972791824275</v>
      </c>
      <c r="F40" s="218">
        <v>663.61404207313024</v>
      </c>
      <c r="G40" s="218">
        <v>663.61404207313024</v>
      </c>
      <c r="H40" s="218">
        <v>663.61404207313024</v>
      </c>
      <c r="I40" s="218">
        <v>663.61404207313024</v>
      </c>
      <c r="L40" s="190">
        <v>7.5345000000000004</v>
      </c>
      <c r="N40" s="218">
        <v>238.89972791824275</v>
      </c>
      <c r="O40" s="218">
        <v>663.61404207313024</v>
      </c>
      <c r="P40" s="218">
        <v>663.61404207313024</v>
      </c>
      <c r="Q40" s="218">
        <v>663.61404207313024</v>
      </c>
      <c r="R40" s="218">
        <v>663.61404207313024</v>
      </c>
    </row>
    <row r="41" spans="1:18" ht="15">
      <c r="C41" s="189"/>
      <c r="D41" s="67"/>
      <c r="E41" s="218">
        <v>28077.662751343814</v>
      </c>
      <c r="F41" s="218">
        <v>41077.709204326762</v>
      </c>
      <c r="G41" s="218">
        <v>37096.024951887979</v>
      </c>
      <c r="H41" s="218">
        <v>30592.607339571303</v>
      </c>
      <c r="I41" s="218">
        <v>32583.449465790694</v>
      </c>
      <c r="L41" s="190">
        <v>7.5345000000000004</v>
      </c>
      <c r="N41" s="218">
        <v>28077.662751343814</v>
      </c>
      <c r="O41" s="218">
        <v>41077.709204326762</v>
      </c>
      <c r="P41" s="218">
        <v>37096.024951887979</v>
      </c>
      <c r="Q41" s="218">
        <v>30592.607339571303</v>
      </c>
      <c r="R41" s="218">
        <v>32583.449465790694</v>
      </c>
    </row>
    <row r="42" spans="1:18" ht="15">
      <c r="C42" s="189"/>
      <c r="D42" s="67"/>
      <c r="E42" s="218">
        <v>0</v>
      </c>
      <c r="F42" s="218">
        <v>0</v>
      </c>
      <c r="G42" s="218">
        <v>0</v>
      </c>
      <c r="H42" s="218">
        <v>0</v>
      </c>
      <c r="I42" s="218">
        <v>0</v>
      </c>
      <c r="L42" s="190">
        <v>7.5345000000000004</v>
      </c>
      <c r="N42" s="218">
        <v>0</v>
      </c>
      <c r="O42" s="218">
        <v>0</v>
      </c>
      <c r="P42" s="218">
        <v>0</v>
      </c>
      <c r="Q42" s="218">
        <v>0</v>
      </c>
      <c r="R42" s="218">
        <v>0</v>
      </c>
    </row>
    <row r="43" spans="1:18" ht="15" customHeight="1">
      <c r="A43" s="73">
        <v>11</v>
      </c>
      <c r="B43" s="74"/>
      <c r="C43" s="189">
        <v>42</v>
      </c>
      <c r="D43" s="67" t="s">
        <v>11</v>
      </c>
      <c r="E43" s="218">
        <v>2409.7484902780543</v>
      </c>
      <c r="F43" s="218">
        <v>1327.2280841462605</v>
      </c>
      <c r="G43" s="218">
        <v>1327.2280841462605</v>
      </c>
      <c r="H43" s="218">
        <v>1327.2280841462605</v>
      </c>
      <c r="I43" s="218">
        <v>1327.2280841462605</v>
      </c>
      <c r="L43" s="190">
        <v>7.5345000000000004</v>
      </c>
      <c r="N43" s="218">
        <v>2409.7484902780543</v>
      </c>
      <c r="O43" s="218">
        <v>1327.2280841462605</v>
      </c>
      <c r="P43" s="218">
        <v>1327.2280841462605</v>
      </c>
      <c r="Q43" s="218">
        <v>1327.2280841462605</v>
      </c>
      <c r="R43" s="218">
        <v>1327.2280841462605</v>
      </c>
    </row>
    <row r="44" spans="1:18" ht="15" customHeight="1">
      <c r="A44" s="65">
        <v>11</v>
      </c>
      <c r="B44" s="66"/>
      <c r="C44" s="189">
        <v>42</v>
      </c>
      <c r="D44" s="67" t="s">
        <v>108</v>
      </c>
      <c r="E44" s="218">
        <v>0</v>
      </c>
      <c r="F44" s="218">
        <v>10617.824673170084</v>
      </c>
      <c r="G44" s="218">
        <v>0</v>
      </c>
      <c r="H44" s="218">
        <v>0</v>
      </c>
      <c r="I44" s="218">
        <v>0</v>
      </c>
      <c r="L44" s="190">
        <v>7.5345000000000004</v>
      </c>
      <c r="N44" s="218">
        <v>0</v>
      </c>
      <c r="O44" s="218">
        <v>10617.824673170084</v>
      </c>
      <c r="P44" s="218">
        <v>0</v>
      </c>
      <c r="Q44" s="218">
        <v>0</v>
      </c>
      <c r="R44" s="218">
        <v>0</v>
      </c>
    </row>
    <row r="45" spans="1:18" ht="15">
      <c r="A45" s="83">
        <v>11</v>
      </c>
      <c r="B45" s="66"/>
      <c r="C45" s="189">
        <v>42</v>
      </c>
      <c r="D45" s="67" t="s">
        <v>11</v>
      </c>
      <c r="E45" s="218">
        <v>0</v>
      </c>
      <c r="F45" s="218">
        <v>0</v>
      </c>
      <c r="G45" s="218">
        <v>0</v>
      </c>
      <c r="H45" s="218">
        <v>6636.1404207313026</v>
      </c>
      <c r="I45" s="218">
        <v>6636.1404207313026</v>
      </c>
      <c r="L45" s="190">
        <v>7.5345000000000004</v>
      </c>
      <c r="N45" s="218">
        <v>0</v>
      </c>
      <c r="O45" s="218">
        <v>0</v>
      </c>
      <c r="P45" s="218">
        <v>0</v>
      </c>
      <c r="Q45" s="218">
        <v>6636.1404207313026</v>
      </c>
      <c r="R45" s="218">
        <v>6636.1404207313026</v>
      </c>
    </row>
    <row r="46" spans="1:18" ht="15">
      <c r="A46" s="83">
        <v>11</v>
      </c>
      <c r="B46" s="66"/>
      <c r="C46" s="189">
        <v>42</v>
      </c>
      <c r="D46" s="67" t="s">
        <v>11</v>
      </c>
      <c r="E46" s="218">
        <v>0</v>
      </c>
      <c r="F46" s="218">
        <v>0</v>
      </c>
      <c r="G46" s="218">
        <v>3318.0702103656513</v>
      </c>
      <c r="H46" s="218">
        <v>3981.6842524387812</v>
      </c>
      <c r="I46" s="218">
        <v>3981.6842524387812</v>
      </c>
      <c r="L46" s="190">
        <v>7.5345000000000004</v>
      </c>
      <c r="N46" s="218">
        <v>0</v>
      </c>
      <c r="O46" s="218">
        <v>0</v>
      </c>
      <c r="P46" s="218">
        <v>3318.0702103656513</v>
      </c>
      <c r="Q46" s="218">
        <v>3981.6842524387812</v>
      </c>
      <c r="R46" s="218">
        <v>3981.6842524387812</v>
      </c>
    </row>
    <row r="47" spans="1:18" ht="15">
      <c r="A47" s="83"/>
      <c r="B47" s="66"/>
      <c r="C47" s="189"/>
      <c r="D47" s="67"/>
      <c r="E47" s="218">
        <v>2409.7484902780543</v>
      </c>
      <c r="F47" s="218">
        <v>11945.052757316344</v>
      </c>
      <c r="G47" s="218">
        <v>4645.298294511912</v>
      </c>
      <c r="H47" s="218">
        <v>11945.052757316344</v>
      </c>
      <c r="I47" s="218">
        <v>11945.052757316344</v>
      </c>
      <c r="L47" s="190">
        <v>7.5345000000000004</v>
      </c>
      <c r="N47" s="218">
        <v>2409.7484902780543</v>
      </c>
      <c r="O47" s="218">
        <v>11945.052757316344</v>
      </c>
      <c r="P47" s="218">
        <v>4645.298294511912</v>
      </c>
      <c r="Q47" s="218">
        <v>11945.052757316344</v>
      </c>
      <c r="R47" s="218">
        <v>11945.052757316344</v>
      </c>
    </row>
    <row r="48" spans="1:18" ht="15">
      <c r="A48" s="83"/>
      <c r="B48" s="66"/>
      <c r="C48" s="189"/>
      <c r="D48" s="67"/>
      <c r="E48" s="218">
        <v>0</v>
      </c>
      <c r="F48" s="218">
        <v>0</v>
      </c>
      <c r="G48" s="218">
        <v>0</v>
      </c>
      <c r="H48" s="218">
        <v>0</v>
      </c>
      <c r="I48" s="218">
        <v>0</v>
      </c>
      <c r="L48" s="190">
        <v>7.5345000000000004</v>
      </c>
      <c r="N48" s="218">
        <v>0</v>
      </c>
      <c r="O48" s="218">
        <v>0</v>
      </c>
      <c r="P48" s="218">
        <v>0</v>
      </c>
      <c r="Q48" s="218">
        <v>0</v>
      </c>
      <c r="R48" s="218">
        <v>0</v>
      </c>
    </row>
    <row r="49" spans="1:18" ht="15">
      <c r="A49" s="83"/>
      <c r="B49" s="66"/>
      <c r="C49" s="189"/>
      <c r="D49" s="67"/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L49" s="190">
        <v>7.5345000000000004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</row>
    <row r="50" spans="1:18" ht="15">
      <c r="A50" s="65"/>
      <c r="B50" s="66"/>
      <c r="C50" s="189"/>
      <c r="D50" s="67"/>
      <c r="E50" s="218">
        <v>0</v>
      </c>
      <c r="F50" s="218">
        <v>0</v>
      </c>
      <c r="G50" s="218">
        <v>0</v>
      </c>
      <c r="H50" s="218">
        <v>0</v>
      </c>
      <c r="I50" s="218">
        <v>0</v>
      </c>
      <c r="L50" s="190">
        <v>7.5345000000000004</v>
      </c>
      <c r="N50" s="218">
        <v>0</v>
      </c>
      <c r="O50" s="218">
        <v>0</v>
      </c>
      <c r="P50" s="218">
        <v>0</v>
      </c>
      <c r="Q50" s="218">
        <v>0</v>
      </c>
      <c r="R50" s="218">
        <v>0</v>
      </c>
    </row>
    <row r="51" spans="1:18" ht="15" customHeight="1">
      <c r="A51" s="73">
        <v>42</v>
      </c>
      <c r="B51" s="74"/>
      <c r="C51" s="189">
        <v>31</v>
      </c>
      <c r="D51" s="67" t="s">
        <v>4</v>
      </c>
      <c r="E51" s="218">
        <v>13776.619550069679</v>
      </c>
      <c r="F51" s="218">
        <v>4330.0816245271744</v>
      </c>
      <c r="G51" s="218">
        <v>4330.0816245271744</v>
      </c>
      <c r="H51" s="218">
        <v>7963.3685048775624</v>
      </c>
      <c r="I51" s="218">
        <v>7963.3685048775624</v>
      </c>
      <c r="L51" s="190">
        <v>7.5345000000000004</v>
      </c>
      <c r="N51" s="218">
        <v>13776.619550069679</v>
      </c>
      <c r="O51" s="218">
        <v>4330.0816245271744</v>
      </c>
      <c r="P51" s="218">
        <v>4330.0816245271744</v>
      </c>
      <c r="Q51" s="218">
        <v>7963.3685048775624</v>
      </c>
      <c r="R51" s="218">
        <v>7963.3685048775624</v>
      </c>
    </row>
    <row r="52" spans="1:18" ht="15" customHeight="1">
      <c r="A52" s="73"/>
      <c r="B52" s="74"/>
      <c r="C52" s="189"/>
      <c r="D52" s="67"/>
      <c r="E52" s="218">
        <v>0</v>
      </c>
      <c r="F52" s="218">
        <v>0</v>
      </c>
      <c r="G52" s="218">
        <v>0</v>
      </c>
      <c r="H52" s="218">
        <v>0</v>
      </c>
      <c r="I52" s="218">
        <v>0</v>
      </c>
      <c r="L52" s="190">
        <v>7.5345000000000004</v>
      </c>
      <c r="N52" s="218">
        <v>0</v>
      </c>
      <c r="O52" s="218">
        <v>0</v>
      </c>
      <c r="P52" s="218">
        <v>0</v>
      </c>
      <c r="Q52" s="218">
        <v>0</v>
      </c>
      <c r="R52" s="218">
        <v>0</v>
      </c>
    </row>
    <row r="53" spans="1:18" ht="15" customHeight="1">
      <c r="A53" s="73"/>
      <c r="B53" s="74"/>
      <c r="C53" s="189"/>
      <c r="D53" s="67"/>
      <c r="E53" s="218">
        <v>0</v>
      </c>
      <c r="F53" s="218">
        <v>0</v>
      </c>
      <c r="G53" s="218">
        <v>0</v>
      </c>
      <c r="H53" s="218">
        <v>0</v>
      </c>
      <c r="I53" s="218">
        <v>0</v>
      </c>
      <c r="L53" s="190">
        <v>7.5345000000000004</v>
      </c>
      <c r="N53" s="218">
        <v>0</v>
      </c>
      <c r="O53" s="218">
        <v>0</v>
      </c>
      <c r="P53" s="218">
        <v>0</v>
      </c>
      <c r="Q53" s="218">
        <v>0</v>
      </c>
      <c r="R53" s="218">
        <v>0</v>
      </c>
    </row>
    <row r="54" spans="1:18" ht="15" customHeight="1">
      <c r="A54" s="83">
        <v>42</v>
      </c>
      <c r="B54" s="66"/>
      <c r="C54" s="189">
        <v>32</v>
      </c>
      <c r="D54" s="67" t="s">
        <v>5</v>
      </c>
      <c r="E54" s="218">
        <v>4632.0260136704492</v>
      </c>
      <c r="F54" s="218">
        <v>5308.9123365850419</v>
      </c>
      <c r="G54" s="218">
        <v>7963.3685048775624</v>
      </c>
      <c r="H54" s="218">
        <v>39816.842524387816</v>
      </c>
      <c r="I54" s="218">
        <v>39816.842524387816</v>
      </c>
      <c r="L54" s="190">
        <v>7.5345000000000004</v>
      </c>
      <c r="N54" s="218">
        <v>4632.0260136704492</v>
      </c>
      <c r="O54" s="218">
        <v>5308.9123365850419</v>
      </c>
      <c r="P54" s="218">
        <v>7963.3685048775624</v>
      </c>
      <c r="Q54" s="218">
        <v>39816.842524387816</v>
      </c>
      <c r="R54" s="218">
        <v>39816.842524387816</v>
      </c>
    </row>
    <row r="55" spans="1:18" ht="15">
      <c r="A55" s="88" t="s">
        <v>104</v>
      </c>
      <c r="B55" s="89"/>
      <c r="C55" s="189">
        <v>32</v>
      </c>
      <c r="D55" s="67" t="s">
        <v>5</v>
      </c>
      <c r="E55" s="218">
        <v>0</v>
      </c>
      <c r="F55" s="218">
        <v>27871.78976707147</v>
      </c>
      <c r="G55" s="218">
        <v>48443.825071338506</v>
      </c>
      <c r="H55" s="218">
        <v>6636.1404207313026</v>
      </c>
      <c r="I55" s="218">
        <v>6636.1404207313026</v>
      </c>
      <c r="L55" s="190">
        <v>7.5345000000000004</v>
      </c>
      <c r="N55" s="218">
        <v>0</v>
      </c>
      <c r="O55" s="218">
        <v>27871.78976707147</v>
      </c>
      <c r="P55" s="218">
        <v>48443.825071338506</v>
      </c>
      <c r="Q55" s="218">
        <v>6636.1404207313026</v>
      </c>
      <c r="R55" s="218">
        <v>6636.1404207313026</v>
      </c>
    </row>
    <row r="56" spans="1:18" ht="15" customHeight="1">
      <c r="A56" s="87">
        <v>42</v>
      </c>
      <c r="B56" s="89"/>
      <c r="C56" s="189">
        <v>32</v>
      </c>
      <c r="D56" s="67" t="s">
        <v>5</v>
      </c>
      <c r="E56" s="218">
        <v>3062.4129006569779</v>
      </c>
      <c r="F56" s="218">
        <v>0</v>
      </c>
      <c r="G56" s="218">
        <v>0</v>
      </c>
      <c r="H56" s="218">
        <v>0</v>
      </c>
      <c r="I56" s="218">
        <v>0</v>
      </c>
      <c r="L56" s="190">
        <v>7.5345000000000004</v>
      </c>
      <c r="N56" s="218">
        <v>3062.4129006569779</v>
      </c>
      <c r="O56" s="218">
        <v>0</v>
      </c>
      <c r="P56" s="218">
        <v>0</v>
      </c>
      <c r="Q56" s="218">
        <v>0</v>
      </c>
      <c r="R56" s="218">
        <v>0</v>
      </c>
    </row>
    <row r="57" spans="1:18" ht="15" customHeight="1">
      <c r="A57" s="87">
        <v>42</v>
      </c>
      <c r="B57" s="89"/>
      <c r="C57" s="189">
        <v>32</v>
      </c>
      <c r="D57" s="67" t="s">
        <v>5</v>
      </c>
      <c r="E57" s="218">
        <v>9954.2106310969539</v>
      </c>
      <c r="F57" s="218">
        <v>0</v>
      </c>
      <c r="G57" s="218">
        <v>0</v>
      </c>
      <c r="H57" s="218">
        <v>0</v>
      </c>
      <c r="I57" s="218">
        <v>0</v>
      </c>
      <c r="L57" s="190">
        <v>7.5345000000000004</v>
      </c>
      <c r="N57" s="218">
        <v>9954.2106310969539</v>
      </c>
      <c r="O57" s="218">
        <v>0</v>
      </c>
      <c r="P57" s="218">
        <v>0</v>
      </c>
      <c r="Q57" s="218">
        <v>0</v>
      </c>
      <c r="R57" s="218">
        <v>0</v>
      </c>
    </row>
    <row r="58" spans="1:18" ht="15" customHeight="1">
      <c r="A58" s="87"/>
      <c r="B58" s="89"/>
      <c r="C58" s="189"/>
      <c r="D58" s="67"/>
      <c r="E58" s="218">
        <v>17648.649545424381</v>
      </c>
      <c r="F58" s="218">
        <v>33180.702103656513</v>
      </c>
      <c r="G58" s="218">
        <v>56407.193576216072</v>
      </c>
      <c r="H58" s="218">
        <v>46452.982945119118</v>
      </c>
      <c r="I58" s="218">
        <v>46452.982945119118</v>
      </c>
      <c r="L58" s="190">
        <v>7.5345000000000004</v>
      </c>
      <c r="N58" s="218">
        <v>17648.649545424381</v>
      </c>
      <c r="O58" s="218">
        <v>33180.702103656513</v>
      </c>
      <c r="P58" s="218">
        <v>56407.193576216072</v>
      </c>
      <c r="Q58" s="218">
        <v>46452.982945119118</v>
      </c>
      <c r="R58" s="218">
        <v>46452.982945119118</v>
      </c>
    </row>
    <row r="59" spans="1:18" ht="15" customHeight="1">
      <c r="A59" s="87"/>
      <c r="B59" s="89"/>
      <c r="C59" s="189"/>
      <c r="D59" s="67"/>
      <c r="E59" s="218">
        <v>0</v>
      </c>
      <c r="F59" s="218">
        <v>0</v>
      </c>
      <c r="G59" s="218">
        <v>0</v>
      </c>
      <c r="H59" s="218">
        <v>0</v>
      </c>
      <c r="I59" s="218">
        <v>0</v>
      </c>
      <c r="L59" s="190">
        <v>7.5345000000000004</v>
      </c>
      <c r="N59" s="218">
        <v>0</v>
      </c>
      <c r="O59" s="218">
        <v>0</v>
      </c>
      <c r="P59" s="218">
        <v>0</v>
      </c>
      <c r="Q59" s="218">
        <v>0</v>
      </c>
      <c r="R59" s="218">
        <v>0</v>
      </c>
    </row>
    <row r="60" spans="1:18" ht="26.25">
      <c r="A60" s="83">
        <v>42</v>
      </c>
      <c r="B60" s="66"/>
      <c r="C60" s="189">
        <v>42</v>
      </c>
      <c r="D60" s="67" t="s">
        <v>108</v>
      </c>
      <c r="E60" s="218">
        <v>20863.52777224766</v>
      </c>
      <c r="F60" s="218">
        <v>0</v>
      </c>
      <c r="G60" s="218">
        <v>0</v>
      </c>
      <c r="H60" s="218">
        <v>0</v>
      </c>
      <c r="I60" s="218">
        <v>0</v>
      </c>
      <c r="L60" s="190">
        <v>7.5345000000000004</v>
      </c>
      <c r="N60" s="218">
        <v>20863.52777224766</v>
      </c>
      <c r="O60" s="218">
        <v>0</v>
      </c>
      <c r="P60" s="218">
        <v>0</v>
      </c>
      <c r="Q60" s="218">
        <v>0</v>
      </c>
      <c r="R60" s="218">
        <v>0</v>
      </c>
    </row>
    <row r="61" spans="1:18" ht="15">
      <c r="A61" s="87">
        <v>42</v>
      </c>
      <c r="B61" s="74"/>
      <c r="C61" s="189">
        <v>42</v>
      </c>
      <c r="D61" s="67" t="s">
        <v>11</v>
      </c>
      <c r="E61" s="218">
        <v>2262.9238834693742</v>
      </c>
      <c r="F61" s="218">
        <v>14599.508925608865</v>
      </c>
      <c r="G61" s="218">
        <v>14599.508925608865</v>
      </c>
      <c r="H61" s="218">
        <v>6636.1404207313026</v>
      </c>
      <c r="I61" s="218">
        <v>6636.1404207313026</v>
      </c>
      <c r="L61" s="190">
        <v>7.5345000000000004</v>
      </c>
      <c r="N61" s="218">
        <v>2262.9238834693742</v>
      </c>
      <c r="O61" s="218">
        <v>14599.508925608865</v>
      </c>
      <c r="P61" s="218">
        <v>14599.508925608865</v>
      </c>
      <c r="Q61" s="218">
        <v>6636.1404207313026</v>
      </c>
      <c r="R61" s="218">
        <v>6636.1404207313026</v>
      </c>
    </row>
    <row r="62" spans="1:18" ht="15" customHeight="1">
      <c r="A62" s="83">
        <v>53</v>
      </c>
      <c r="B62" s="74"/>
      <c r="C62" s="189">
        <v>42</v>
      </c>
      <c r="D62" s="67" t="s">
        <v>11</v>
      </c>
      <c r="E62" s="218">
        <v>136884.63998938215</v>
      </c>
      <c r="F62" s="218">
        <v>5308.9123365850419</v>
      </c>
      <c r="G62" s="218">
        <v>5308.9123365850419</v>
      </c>
      <c r="H62" s="218">
        <v>19908.421262193908</v>
      </c>
      <c r="I62" s="218">
        <v>19908.421262193908</v>
      </c>
      <c r="L62" s="190">
        <v>7.5345000000000004</v>
      </c>
      <c r="N62" s="218">
        <v>136884.63998938215</v>
      </c>
      <c r="O62" s="218">
        <v>5308.9123365850419</v>
      </c>
      <c r="P62" s="218">
        <v>5308.9123365850419</v>
      </c>
      <c r="Q62" s="218">
        <v>19908.421262193908</v>
      </c>
      <c r="R62" s="218">
        <v>19908.421262193908</v>
      </c>
    </row>
    <row r="63" spans="1:18" ht="15">
      <c r="A63" s="83">
        <v>53</v>
      </c>
      <c r="B63" s="66"/>
      <c r="C63" s="189">
        <v>42</v>
      </c>
      <c r="D63" s="67" t="s">
        <v>11</v>
      </c>
      <c r="E63" s="218">
        <v>21567.456367376733</v>
      </c>
      <c r="F63" s="218">
        <v>111487.15906828588</v>
      </c>
      <c r="G63" s="218">
        <v>13272.280841462605</v>
      </c>
      <c r="H63" s="218">
        <v>66361.404207313026</v>
      </c>
      <c r="I63" s="218">
        <v>1327.2280841462605</v>
      </c>
      <c r="L63" s="190">
        <v>7.5345000000000004</v>
      </c>
      <c r="N63" s="218">
        <v>21567.456367376733</v>
      </c>
      <c r="O63" s="218">
        <v>111487.15906828588</v>
      </c>
      <c r="P63" s="218">
        <v>13272.280841462605</v>
      </c>
      <c r="Q63" s="218">
        <v>66361.404207313026</v>
      </c>
      <c r="R63" s="218">
        <v>1327.2280841462605</v>
      </c>
    </row>
    <row r="64" spans="1:18" ht="15">
      <c r="A64" s="214" t="s">
        <v>286</v>
      </c>
      <c r="B64" s="215"/>
      <c r="C64" s="216">
        <v>42</v>
      </c>
      <c r="D64" s="217" t="s">
        <v>11</v>
      </c>
      <c r="E64" s="218">
        <v>0</v>
      </c>
      <c r="F64" s="218">
        <v>0</v>
      </c>
      <c r="G64" s="218">
        <v>55411.772513106371</v>
      </c>
      <c r="H64" s="218">
        <v>0</v>
      </c>
      <c r="I64" s="218">
        <v>0</v>
      </c>
      <c r="L64" s="190">
        <v>7.5345000000000004</v>
      </c>
      <c r="N64" s="218">
        <v>0</v>
      </c>
      <c r="O64" s="218">
        <v>0</v>
      </c>
      <c r="P64" s="218">
        <v>55411.772513106371</v>
      </c>
      <c r="Q64" s="218">
        <v>0</v>
      </c>
      <c r="R64" s="218">
        <v>0</v>
      </c>
    </row>
    <row r="65" spans="1:18" ht="15">
      <c r="A65" s="87"/>
      <c r="B65" s="74"/>
      <c r="C65" s="189"/>
      <c r="D65" s="67"/>
      <c r="E65" s="218">
        <v>0</v>
      </c>
      <c r="F65" s="218">
        <v>0</v>
      </c>
      <c r="G65" s="218">
        <v>0</v>
      </c>
      <c r="H65" s="218">
        <v>0</v>
      </c>
      <c r="I65" s="218">
        <v>0</v>
      </c>
      <c r="L65" s="190">
        <v>7.5345000000000004</v>
      </c>
      <c r="N65" s="218">
        <v>0</v>
      </c>
      <c r="O65" s="218">
        <v>0</v>
      </c>
      <c r="P65" s="218">
        <v>0</v>
      </c>
      <c r="Q65" s="218">
        <v>0</v>
      </c>
      <c r="R65" s="218">
        <v>0</v>
      </c>
    </row>
    <row r="66" spans="1:18" ht="15" customHeight="1">
      <c r="A66" s="87">
        <v>42</v>
      </c>
      <c r="B66" s="74"/>
      <c r="C66" s="189">
        <v>42</v>
      </c>
      <c r="D66" s="67" t="s">
        <v>11</v>
      </c>
      <c r="E66" s="218">
        <v>0</v>
      </c>
      <c r="F66" s="218">
        <v>0</v>
      </c>
      <c r="G66" s="218">
        <v>0</v>
      </c>
      <c r="H66" s="218">
        <v>0</v>
      </c>
      <c r="I66" s="218">
        <v>2654.4561682925209</v>
      </c>
      <c r="L66" s="190">
        <v>7.5345000000000004</v>
      </c>
      <c r="N66" s="218">
        <v>0</v>
      </c>
      <c r="O66" s="218">
        <v>0</v>
      </c>
      <c r="P66" s="218">
        <v>0</v>
      </c>
      <c r="Q66" s="218">
        <v>0</v>
      </c>
      <c r="R66" s="218">
        <v>2654.4561682925209</v>
      </c>
    </row>
    <row r="67" spans="1:18" ht="15">
      <c r="A67" s="87">
        <v>42</v>
      </c>
      <c r="B67" s="89"/>
      <c r="C67" s="189">
        <v>42</v>
      </c>
      <c r="D67" s="67" t="s">
        <v>11</v>
      </c>
      <c r="E67" s="218">
        <v>6629.5042803105707</v>
      </c>
      <c r="F67" s="218">
        <v>13272.280841462605</v>
      </c>
      <c r="G67" s="218">
        <v>13272.280841462605</v>
      </c>
      <c r="H67" s="218">
        <v>13272.280841462605</v>
      </c>
      <c r="I67" s="218">
        <v>13272.280841462605</v>
      </c>
      <c r="L67" s="190">
        <v>7.5345000000000004</v>
      </c>
      <c r="N67" s="218">
        <v>6629.5042803105707</v>
      </c>
      <c r="O67" s="218">
        <v>13272.280841462605</v>
      </c>
      <c r="P67" s="218">
        <v>13272.280841462605</v>
      </c>
      <c r="Q67" s="218">
        <v>13272.280841462605</v>
      </c>
      <c r="R67" s="218">
        <v>13272.280841462605</v>
      </c>
    </row>
    <row r="68" spans="1:18" ht="15" customHeight="1">
      <c r="A68" s="83">
        <v>42</v>
      </c>
      <c r="B68" s="66"/>
      <c r="C68" s="189">
        <v>42</v>
      </c>
      <c r="D68" s="67" t="s">
        <v>108</v>
      </c>
      <c r="E68" s="218">
        <v>19329.210962903973</v>
      </c>
      <c r="F68" s="218">
        <v>165903.51051828256</v>
      </c>
      <c r="G68" s="218">
        <v>49107.439113411638</v>
      </c>
      <c r="H68" s="218">
        <v>0</v>
      </c>
      <c r="I68" s="218">
        <v>0</v>
      </c>
      <c r="L68" s="190">
        <v>7.5345000000000004</v>
      </c>
      <c r="N68" s="218">
        <v>19329.210962903973</v>
      </c>
      <c r="O68" s="218">
        <v>165903.51051828256</v>
      </c>
      <c r="P68" s="218">
        <v>49107.439113411638</v>
      </c>
      <c r="Q68" s="218">
        <v>0</v>
      </c>
      <c r="R68" s="218">
        <v>0</v>
      </c>
    </row>
    <row r="69" spans="1:18" ht="15">
      <c r="A69" s="87"/>
      <c r="B69" s="89"/>
      <c r="C69" s="189"/>
      <c r="D69" s="67"/>
      <c r="E69" s="218">
        <v>207537.26325569046</v>
      </c>
      <c r="F69" s="218">
        <v>310571.37169022497</v>
      </c>
      <c r="G69" s="218">
        <v>150972.19457163714</v>
      </c>
      <c r="H69" s="218">
        <v>106178.24673170084</v>
      </c>
      <c r="I69" s="218">
        <v>43798.526776826599</v>
      </c>
      <c r="L69" s="190">
        <v>7.5345000000000004</v>
      </c>
      <c r="N69" s="218">
        <v>207537.26325569046</v>
      </c>
      <c r="O69" s="218">
        <v>310571.37169022497</v>
      </c>
      <c r="P69" s="218">
        <v>150972.19457163714</v>
      </c>
      <c r="Q69" s="218">
        <v>106178.24673170084</v>
      </c>
      <c r="R69" s="218">
        <v>43798.526776826599</v>
      </c>
    </row>
    <row r="70" spans="1:18" ht="15">
      <c r="A70" s="87"/>
      <c r="B70" s="89"/>
      <c r="C70" s="189"/>
      <c r="D70" s="67"/>
      <c r="E70" s="218">
        <v>0</v>
      </c>
      <c r="F70" s="218">
        <v>0</v>
      </c>
      <c r="G70" s="218">
        <v>0</v>
      </c>
      <c r="H70" s="218">
        <v>0</v>
      </c>
      <c r="I70" s="218">
        <v>0</v>
      </c>
      <c r="L70" s="190">
        <v>7.5345000000000004</v>
      </c>
      <c r="N70" s="218">
        <v>0</v>
      </c>
      <c r="O70" s="218">
        <v>0</v>
      </c>
      <c r="P70" s="218">
        <v>0</v>
      </c>
      <c r="Q70" s="218">
        <v>0</v>
      </c>
      <c r="R70" s="218">
        <v>0</v>
      </c>
    </row>
    <row r="71" spans="1:18" ht="15">
      <c r="A71" s="87"/>
      <c r="B71" s="89"/>
      <c r="C71" s="189"/>
      <c r="D71" s="67"/>
      <c r="E71" s="218">
        <v>0</v>
      </c>
      <c r="F71" s="218">
        <v>0</v>
      </c>
      <c r="G71" s="218">
        <v>0</v>
      </c>
      <c r="H71" s="218">
        <v>0</v>
      </c>
      <c r="I71" s="218">
        <v>0</v>
      </c>
      <c r="L71" s="190">
        <v>7.5345000000000004</v>
      </c>
      <c r="N71" s="218">
        <v>0</v>
      </c>
      <c r="O71" s="218">
        <v>0</v>
      </c>
      <c r="P71" s="218">
        <v>0</v>
      </c>
      <c r="Q71" s="218">
        <v>0</v>
      </c>
      <c r="R71" s="218">
        <v>0</v>
      </c>
    </row>
    <row r="72" spans="1:18" ht="15">
      <c r="A72" s="87"/>
      <c r="B72" s="89"/>
      <c r="C72" s="189"/>
      <c r="D72" s="67"/>
      <c r="E72" s="218">
        <v>0</v>
      </c>
      <c r="F72" s="218">
        <v>0</v>
      </c>
      <c r="G72" s="218">
        <v>0</v>
      </c>
      <c r="H72" s="218">
        <v>0</v>
      </c>
      <c r="I72" s="218">
        <v>0</v>
      </c>
      <c r="L72" s="190">
        <v>7.5345000000000004</v>
      </c>
      <c r="N72" s="218">
        <v>0</v>
      </c>
      <c r="O72" s="218">
        <v>0</v>
      </c>
      <c r="P72" s="218">
        <v>0</v>
      </c>
      <c r="Q72" s="218">
        <v>0</v>
      </c>
      <c r="R72" s="218">
        <v>0</v>
      </c>
    </row>
    <row r="73" spans="1:18" ht="15">
      <c r="A73" s="83">
        <v>53</v>
      </c>
      <c r="B73" s="66"/>
      <c r="C73" s="189">
        <v>32</v>
      </c>
      <c r="D73" s="67" t="s">
        <v>5</v>
      </c>
      <c r="E73" s="218">
        <v>12266.07605016922</v>
      </c>
      <c r="F73" s="218">
        <v>9290.596589023824</v>
      </c>
      <c r="G73" s="218">
        <v>12608.666799389475</v>
      </c>
      <c r="H73" s="218">
        <v>13272.280841462605</v>
      </c>
      <c r="I73" s="218">
        <v>13272.280841462605</v>
      </c>
      <c r="L73" s="190">
        <v>7.5345000000000004</v>
      </c>
      <c r="N73" s="218">
        <v>12266.07605016922</v>
      </c>
      <c r="O73" s="218">
        <v>9290.596589023824</v>
      </c>
      <c r="P73" s="218">
        <v>12608.666799389475</v>
      </c>
      <c r="Q73" s="218">
        <v>13272.280841462605</v>
      </c>
      <c r="R73" s="218">
        <v>13272.280841462605</v>
      </c>
    </row>
    <row r="74" spans="1:18" ht="15" customHeight="1">
      <c r="A74" s="83">
        <v>53</v>
      </c>
      <c r="B74" s="66"/>
      <c r="C74" s="189">
        <v>32</v>
      </c>
      <c r="D74" s="67" t="s">
        <v>5</v>
      </c>
      <c r="E74" s="218">
        <v>17287.017054880882</v>
      </c>
      <c r="F74" s="218">
        <v>6636.1404207313026</v>
      </c>
      <c r="G74" s="218">
        <v>6636.1404207313026</v>
      </c>
      <c r="H74" s="218">
        <v>7963.3685048775624</v>
      </c>
      <c r="I74" s="218">
        <v>7963.3685048775624</v>
      </c>
      <c r="L74" s="190">
        <v>7.5345000000000004</v>
      </c>
      <c r="N74" s="218">
        <v>17287.017054880882</v>
      </c>
      <c r="O74" s="218">
        <v>6636.1404207313026</v>
      </c>
      <c r="P74" s="218">
        <v>6636.1404207313026</v>
      </c>
      <c r="Q74" s="218">
        <v>7963.3685048775624</v>
      </c>
      <c r="R74" s="218">
        <v>7963.3685048775624</v>
      </c>
    </row>
    <row r="75" spans="1:18" ht="15">
      <c r="A75" s="83">
        <v>53</v>
      </c>
      <c r="B75" s="66"/>
      <c r="C75" s="189">
        <v>32</v>
      </c>
      <c r="D75" s="67" t="s">
        <v>5</v>
      </c>
      <c r="E75" s="218">
        <v>22925.500033180699</v>
      </c>
      <c r="F75" s="218">
        <v>14599.508925608865</v>
      </c>
      <c r="G75" s="218">
        <v>13272.280841462605</v>
      </c>
      <c r="H75" s="218">
        <v>15263.122967681995</v>
      </c>
      <c r="I75" s="218">
        <v>15263.122967681995</v>
      </c>
      <c r="L75" s="190">
        <v>7.5345000000000004</v>
      </c>
      <c r="N75" s="218">
        <v>22925.500033180699</v>
      </c>
      <c r="O75" s="218">
        <v>14599.508925608865</v>
      </c>
      <c r="P75" s="218">
        <v>13272.280841462605</v>
      </c>
      <c r="Q75" s="218">
        <v>15263.122967681995</v>
      </c>
      <c r="R75" s="218">
        <v>15263.122967681995</v>
      </c>
    </row>
    <row r="76" spans="1:18" ht="15">
      <c r="A76" s="83">
        <v>53</v>
      </c>
      <c r="B76" s="66"/>
      <c r="C76" s="189">
        <v>32</v>
      </c>
      <c r="D76" s="67" t="s">
        <v>5</v>
      </c>
      <c r="E76" s="218">
        <v>15957.429159201009</v>
      </c>
      <c r="F76" s="218">
        <v>11281.438715243214</v>
      </c>
      <c r="G76" s="218">
        <v>11281.438715243214</v>
      </c>
      <c r="H76" s="218">
        <v>3318.0702103656513</v>
      </c>
      <c r="I76" s="218">
        <v>3318.0702103656513</v>
      </c>
      <c r="L76" s="190">
        <v>7.5345000000000004</v>
      </c>
      <c r="N76" s="218">
        <v>15957.429159201009</v>
      </c>
      <c r="O76" s="218">
        <v>11281.438715243214</v>
      </c>
      <c r="P76" s="218">
        <v>11281.438715243214</v>
      </c>
      <c r="Q76" s="218">
        <v>3318.0702103656513</v>
      </c>
      <c r="R76" s="218">
        <v>3318.0702103656513</v>
      </c>
    </row>
    <row r="77" spans="1:18" ht="15" customHeight="1">
      <c r="A77" s="83">
        <v>53</v>
      </c>
      <c r="B77" s="66"/>
      <c r="C77" s="189">
        <v>32</v>
      </c>
      <c r="D77" s="67" t="s">
        <v>5</v>
      </c>
      <c r="E77" s="218">
        <v>9821.4878226823275</v>
      </c>
      <c r="F77" s="218">
        <v>18581.193178047648</v>
      </c>
      <c r="G77" s="218">
        <v>18581.193178047648</v>
      </c>
      <c r="H77" s="218">
        <v>18581.193178047648</v>
      </c>
      <c r="I77" s="218">
        <v>18581.193178047648</v>
      </c>
      <c r="L77" s="190">
        <v>7.5345000000000004</v>
      </c>
      <c r="N77" s="218">
        <v>9821.4878226823275</v>
      </c>
      <c r="O77" s="218">
        <v>18581.193178047648</v>
      </c>
      <c r="P77" s="218">
        <v>18581.193178047648</v>
      </c>
      <c r="Q77" s="218">
        <v>18581.193178047648</v>
      </c>
      <c r="R77" s="218">
        <v>18581.193178047648</v>
      </c>
    </row>
    <row r="78" spans="1:18" ht="15">
      <c r="A78" s="83">
        <v>53</v>
      </c>
      <c r="B78" s="74"/>
      <c r="C78" s="189">
        <v>32</v>
      </c>
      <c r="D78" s="67" t="s">
        <v>5</v>
      </c>
      <c r="E78" s="218">
        <v>1057.1079700046453</v>
      </c>
      <c r="F78" s="218">
        <v>5972.5263786581718</v>
      </c>
      <c r="G78" s="218">
        <v>5972.5263786581718</v>
      </c>
      <c r="H78" s="218">
        <v>5972.5263786581718</v>
      </c>
      <c r="I78" s="218">
        <v>5972.5263786581718</v>
      </c>
      <c r="L78" s="190">
        <v>7.5345000000000004</v>
      </c>
      <c r="N78" s="218">
        <v>1057.1079700046453</v>
      </c>
      <c r="O78" s="218">
        <v>5972.5263786581718</v>
      </c>
      <c r="P78" s="218">
        <v>5972.5263786581718</v>
      </c>
      <c r="Q78" s="218">
        <v>5972.5263786581718</v>
      </c>
      <c r="R78" s="218">
        <v>5972.5263786581718</v>
      </c>
    </row>
    <row r="79" spans="1:18" ht="15">
      <c r="A79" s="83"/>
      <c r="B79" s="74"/>
      <c r="C79" s="189"/>
      <c r="D79" s="67"/>
      <c r="E79" s="218">
        <v>79314.618090118776</v>
      </c>
      <c r="F79" s="218">
        <v>66361.404207313026</v>
      </c>
      <c r="G79" s="218">
        <v>68352.246333532414</v>
      </c>
      <c r="H79" s="218">
        <v>64370.562081093631</v>
      </c>
      <c r="I79" s="218">
        <v>64370.562081093631</v>
      </c>
      <c r="L79" s="190">
        <v>7.5345000000000004</v>
      </c>
      <c r="N79" s="218">
        <v>79314.618090118776</v>
      </c>
      <c r="O79" s="218">
        <v>66361.404207313026</v>
      </c>
      <c r="P79" s="218">
        <v>68352.246333532414</v>
      </c>
      <c r="Q79" s="218">
        <v>64370.562081093631</v>
      </c>
      <c r="R79" s="218">
        <v>64370.562081093631</v>
      </c>
    </row>
    <row r="80" spans="1:18" ht="15">
      <c r="A80" s="83"/>
      <c r="B80" s="74"/>
      <c r="C80" s="189"/>
      <c r="D80" s="67"/>
      <c r="E80" s="218">
        <v>0</v>
      </c>
      <c r="F80" s="218">
        <v>0</v>
      </c>
      <c r="G80" s="218">
        <v>0</v>
      </c>
      <c r="H80" s="218">
        <v>0</v>
      </c>
      <c r="I80" s="218">
        <v>0</v>
      </c>
      <c r="L80" s="190">
        <v>7.5345000000000004</v>
      </c>
      <c r="N80" s="218">
        <v>0</v>
      </c>
      <c r="O80" s="218">
        <v>0</v>
      </c>
      <c r="P80" s="218">
        <v>0</v>
      </c>
      <c r="Q80" s="218">
        <v>0</v>
      </c>
      <c r="R80" s="218">
        <v>0</v>
      </c>
    </row>
    <row r="81" spans="1:18" ht="26.25">
      <c r="A81" s="87">
        <v>53</v>
      </c>
      <c r="B81" s="74"/>
      <c r="C81" s="189">
        <v>36</v>
      </c>
      <c r="D81" s="67" t="s">
        <v>110</v>
      </c>
      <c r="E81" s="218">
        <v>0</v>
      </c>
      <c r="F81" s="218">
        <v>4645.298294511912</v>
      </c>
      <c r="G81" s="218">
        <v>2654.4561682925209</v>
      </c>
      <c r="H81" s="218">
        <v>0</v>
      </c>
      <c r="I81" s="218">
        <v>0</v>
      </c>
      <c r="L81" s="190">
        <v>7.5345000000000004</v>
      </c>
      <c r="N81" s="218">
        <v>0</v>
      </c>
      <c r="O81" s="218">
        <v>4645.298294511912</v>
      </c>
      <c r="P81" s="218">
        <v>2654.4561682925209</v>
      </c>
      <c r="Q81" s="218">
        <v>0</v>
      </c>
      <c r="R81" s="218">
        <v>0</v>
      </c>
    </row>
    <row r="82" spans="1:18" ht="15">
      <c r="A82" s="87"/>
      <c r="B82" s="74"/>
      <c r="C82" s="189"/>
      <c r="D82" s="67"/>
      <c r="E82" s="218">
        <v>0</v>
      </c>
      <c r="F82" s="218">
        <v>0</v>
      </c>
      <c r="G82" s="218">
        <v>0</v>
      </c>
      <c r="H82" s="218">
        <v>0</v>
      </c>
      <c r="I82" s="218">
        <v>0</v>
      </c>
      <c r="L82" s="190">
        <v>7.5345000000000004</v>
      </c>
      <c r="N82" s="218">
        <v>0</v>
      </c>
      <c r="O82" s="218">
        <v>0</v>
      </c>
      <c r="P82" s="218">
        <v>0</v>
      </c>
      <c r="Q82" s="218">
        <v>0</v>
      </c>
      <c r="R82" s="218">
        <v>0</v>
      </c>
    </row>
    <row r="83" spans="1:18" ht="15">
      <c r="A83" s="87"/>
      <c r="B83" s="74"/>
      <c r="C83" s="189"/>
      <c r="D83" s="67"/>
      <c r="E83" s="218">
        <v>0</v>
      </c>
      <c r="F83" s="218">
        <v>0</v>
      </c>
      <c r="G83" s="218">
        <v>0</v>
      </c>
      <c r="H83" s="218">
        <v>0</v>
      </c>
      <c r="I83" s="218">
        <v>0</v>
      </c>
      <c r="L83" s="190">
        <v>7.5345000000000004</v>
      </c>
      <c r="N83" s="218">
        <v>0</v>
      </c>
      <c r="O83" s="218">
        <v>0</v>
      </c>
      <c r="P83" s="218">
        <v>0</v>
      </c>
      <c r="Q83" s="218">
        <v>0</v>
      </c>
      <c r="R83" s="218">
        <v>0</v>
      </c>
    </row>
    <row r="84" spans="1:18" ht="15" customHeight="1">
      <c r="A84" s="90">
        <v>53</v>
      </c>
      <c r="B84" s="89"/>
      <c r="C84" s="189">
        <v>37</v>
      </c>
      <c r="D84" s="67" t="s">
        <v>38</v>
      </c>
      <c r="E84" s="218">
        <v>4140.9516225363323</v>
      </c>
      <c r="F84" s="218">
        <v>6636.1404207313026</v>
      </c>
      <c r="G84" s="218">
        <v>7963.3685048775624</v>
      </c>
      <c r="H84" s="218">
        <v>7963.3685048775624</v>
      </c>
      <c r="I84" s="218">
        <v>7963.3685048775624</v>
      </c>
      <c r="L84" s="190">
        <v>7.5345000000000004</v>
      </c>
      <c r="N84" s="218">
        <v>4140.9516225363323</v>
      </c>
      <c r="O84" s="218">
        <v>6636.1404207313026</v>
      </c>
      <c r="P84" s="218">
        <v>7963.3685048775624</v>
      </c>
      <c r="Q84" s="218">
        <v>7963.3685048775624</v>
      </c>
      <c r="R84" s="218">
        <v>7963.3685048775624</v>
      </c>
    </row>
    <row r="85" spans="1:18" ht="15" customHeight="1">
      <c r="A85" s="90"/>
      <c r="B85" s="89"/>
      <c r="C85" s="189"/>
      <c r="D85" s="67"/>
      <c r="E85" s="218">
        <v>0</v>
      </c>
      <c r="F85" s="218">
        <v>0</v>
      </c>
      <c r="G85" s="218">
        <v>0</v>
      </c>
      <c r="H85" s="218">
        <v>0</v>
      </c>
      <c r="I85" s="218">
        <v>0</v>
      </c>
      <c r="L85" s="190">
        <v>7.5345000000000004</v>
      </c>
      <c r="N85" s="218">
        <v>0</v>
      </c>
      <c r="O85" s="218">
        <v>0</v>
      </c>
      <c r="P85" s="218">
        <v>0</v>
      </c>
      <c r="Q85" s="218">
        <v>0</v>
      </c>
      <c r="R85" s="218">
        <v>0</v>
      </c>
    </row>
    <row r="86" spans="1:18" ht="15" customHeight="1">
      <c r="A86" s="90"/>
      <c r="B86" s="89"/>
      <c r="C86" s="189"/>
      <c r="D86" s="67"/>
      <c r="E86" s="218">
        <v>0</v>
      </c>
      <c r="F86" s="218">
        <v>0</v>
      </c>
      <c r="G86" s="218">
        <v>0</v>
      </c>
      <c r="H86" s="218">
        <v>0</v>
      </c>
      <c r="I86" s="218">
        <v>0</v>
      </c>
      <c r="L86" s="190">
        <v>7.5345000000000004</v>
      </c>
      <c r="N86" s="218">
        <v>0</v>
      </c>
      <c r="O86" s="218">
        <v>0</v>
      </c>
      <c r="P86" s="218">
        <v>0</v>
      </c>
      <c r="Q86" s="218">
        <v>0</v>
      </c>
      <c r="R86" s="218">
        <v>0</v>
      </c>
    </row>
    <row r="87" spans="1:18" ht="26.25">
      <c r="A87" s="85" t="s">
        <v>105</v>
      </c>
      <c r="B87" s="74"/>
      <c r="C87" s="189">
        <v>41</v>
      </c>
      <c r="D87" s="67" t="s">
        <v>111</v>
      </c>
      <c r="E87" s="218">
        <v>0</v>
      </c>
      <c r="F87" s="218">
        <v>13272.280841462605</v>
      </c>
      <c r="G87" s="218">
        <v>26544.56168292521</v>
      </c>
      <c r="H87" s="218">
        <v>0</v>
      </c>
      <c r="I87" s="218">
        <v>0</v>
      </c>
      <c r="L87" s="190">
        <v>7.5345000000000004</v>
      </c>
      <c r="N87" s="218">
        <v>0</v>
      </c>
      <c r="O87" s="218">
        <v>13272.280841462605</v>
      </c>
      <c r="P87" s="218">
        <v>26544.56168292521</v>
      </c>
      <c r="Q87" s="218">
        <v>0</v>
      </c>
      <c r="R87" s="218">
        <v>0</v>
      </c>
    </row>
    <row r="88" spans="1:18" ht="15">
      <c r="A88" s="85"/>
      <c r="B88" s="74"/>
      <c r="C88" s="189"/>
      <c r="D88" s="67"/>
      <c r="E88" s="218">
        <v>0</v>
      </c>
      <c r="F88" s="218">
        <v>0</v>
      </c>
      <c r="G88" s="218">
        <v>0</v>
      </c>
      <c r="H88" s="218">
        <v>0</v>
      </c>
      <c r="I88" s="218">
        <v>0</v>
      </c>
      <c r="L88" s="190">
        <v>7.5345000000000004</v>
      </c>
      <c r="N88" s="218">
        <v>0</v>
      </c>
      <c r="O88" s="218">
        <v>0</v>
      </c>
      <c r="P88" s="218">
        <v>0</v>
      </c>
      <c r="Q88" s="218">
        <v>0</v>
      </c>
      <c r="R88" s="218">
        <v>0</v>
      </c>
    </row>
    <row r="89" spans="1:18" ht="15">
      <c r="A89" s="85"/>
      <c r="B89" s="74"/>
      <c r="C89" s="189"/>
      <c r="D89" s="67"/>
      <c r="E89" s="218">
        <v>0</v>
      </c>
      <c r="F89" s="218">
        <v>0</v>
      </c>
      <c r="G89" s="218">
        <v>0</v>
      </c>
      <c r="H89" s="218">
        <v>0</v>
      </c>
      <c r="I89" s="218">
        <v>0</v>
      </c>
      <c r="L89" s="190">
        <v>7.5345000000000004</v>
      </c>
      <c r="N89" s="218">
        <v>0</v>
      </c>
      <c r="O89" s="218">
        <v>0</v>
      </c>
      <c r="P89" s="218">
        <v>0</v>
      </c>
      <c r="Q89" s="218">
        <v>0</v>
      </c>
      <c r="R89" s="218">
        <v>0</v>
      </c>
    </row>
    <row r="90" spans="1:18" ht="26.25">
      <c r="A90" s="83">
        <v>53</v>
      </c>
      <c r="B90" s="66"/>
      <c r="C90" s="189">
        <v>42</v>
      </c>
      <c r="D90" s="67" t="s">
        <v>108</v>
      </c>
      <c r="E90" s="218">
        <v>0</v>
      </c>
      <c r="F90" s="218">
        <v>9290.596589023824</v>
      </c>
      <c r="G90" s="218">
        <v>5308.9123365850419</v>
      </c>
      <c r="H90" s="218">
        <v>0</v>
      </c>
      <c r="I90" s="218">
        <v>0</v>
      </c>
      <c r="L90" s="190">
        <v>7.5345000000000004</v>
      </c>
      <c r="N90" s="218">
        <v>0</v>
      </c>
      <c r="O90" s="218">
        <v>9290.596589023824</v>
      </c>
      <c r="P90" s="218">
        <v>5308.9123365850419</v>
      </c>
      <c r="Q90" s="218">
        <v>0</v>
      </c>
      <c r="R90" s="218">
        <v>0</v>
      </c>
    </row>
    <row r="91" spans="1:18" ht="15" customHeight="1">
      <c r="A91" s="83">
        <v>53</v>
      </c>
      <c r="B91" s="66"/>
      <c r="C91" s="189">
        <v>42</v>
      </c>
      <c r="D91" s="67" t="s">
        <v>11</v>
      </c>
      <c r="E91" s="218">
        <v>4225.2969672838271</v>
      </c>
      <c r="F91" s="218">
        <v>6636.1404207313026</v>
      </c>
      <c r="G91" s="218">
        <v>6636.1404207313026</v>
      </c>
      <c r="H91" s="218">
        <v>2654.4561682925209</v>
      </c>
      <c r="I91" s="218">
        <v>2654.4561682925209</v>
      </c>
      <c r="L91" s="190">
        <v>7.5345000000000004</v>
      </c>
      <c r="N91" s="218">
        <v>4225.2969672838271</v>
      </c>
      <c r="O91" s="218">
        <v>6636.1404207313026</v>
      </c>
      <c r="P91" s="218">
        <v>6636.1404207313026</v>
      </c>
      <c r="Q91" s="218">
        <v>2654.4561682925209</v>
      </c>
      <c r="R91" s="218">
        <v>2654.4561682925209</v>
      </c>
    </row>
    <row r="92" spans="1:18" ht="15" customHeight="1">
      <c r="A92" s="83">
        <v>53</v>
      </c>
      <c r="B92" s="66"/>
      <c r="C92" s="189">
        <v>42</v>
      </c>
      <c r="D92" s="67" t="s">
        <v>11</v>
      </c>
      <c r="E92" s="218">
        <v>0</v>
      </c>
      <c r="F92" s="218">
        <v>4645.298294511912</v>
      </c>
      <c r="G92" s="218">
        <v>55411.772513106371</v>
      </c>
      <c r="H92" s="218">
        <v>19908.421262193908</v>
      </c>
      <c r="I92" s="218">
        <v>0</v>
      </c>
      <c r="L92" s="190">
        <v>7.5345000000000004</v>
      </c>
      <c r="N92" s="218">
        <v>0</v>
      </c>
      <c r="O92" s="218">
        <v>4645.298294511912</v>
      </c>
      <c r="P92" s="218">
        <v>55411.772513106371</v>
      </c>
      <c r="Q92" s="218">
        <v>19908.421262193908</v>
      </c>
      <c r="R92" s="218">
        <v>0</v>
      </c>
    </row>
    <row r="93" spans="1:18">
      <c r="E93" s="218">
        <v>0</v>
      </c>
      <c r="F93" s="218">
        <v>0</v>
      </c>
      <c r="G93" s="218">
        <v>0</v>
      </c>
      <c r="H93" s="218">
        <v>0</v>
      </c>
      <c r="I93" s="218">
        <v>0</v>
      </c>
      <c r="L93" s="190">
        <v>7.5345000000000004</v>
      </c>
      <c r="N93" s="218">
        <v>0</v>
      </c>
      <c r="O93" s="218">
        <v>0</v>
      </c>
      <c r="P93" s="218">
        <v>0</v>
      </c>
      <c r="Q93" s="218">
        <v>0</v>
      </c>
      <c r="R93" s="218">
        <v>0</v>
      </c>
    </row>
    <row r="94" spans="1:18" ht="15" customHeight="1">
      <c r="A94" s="83">
        <v>53</v>
      </c>
      <c r="B94" s="74"/>
      <c r="C94" s="189">
        <v>42</v>
      </c>
      <c r="D94" s="67" t="s">
        <v>11</v>
      </c>
      <c r="E94" s="218">
        <v>2807.2440108832702</v>
      </c>
      <c r="F94" s="218">
        <v>2654.4561682925209</v>
      </c>
      <c r="G94" s="218">
        <v>14599.508925608865</v>
      </c>
      <c r="H94" s="218">
        <v>5308.9123365850419</v>
      </c>
      <c r="I94" s="218">
        <v>5308.9123365850419</v>
      </c>
      <c r="L94" s="190">
        <v>7.5345000000000004</v>
      </c>
      <c r="N94" s="218">
        <v>2807.2440108832702</v>
      </c>
      <c r="O94" s="218">
        <v>2654.4561682925209</v>
      </c>
      <c r="P94" s="218">
        <v>14599.508925608865</v>
      </c>
      <c r="Q94" s="218">
        <v>5308.9123365850419</v>
      </c>
      <c r="R94" s="218">
        <v>5308.9123365850419</v>
      </c>
    </row>
    <row r="95" spans="1:18">
      <c r="E95" s="218">
        <v>0</v>
      </c>
      <c r="F95" s="218">
        <v>0</v>
      </c>
      <c r="G95" s="218">
        <v>0</v>
      </c>
      <c r="H95" s="218">
        <v>0</v>
      </c>
      <c r="I95" s="218">
        <v>0</v>
      </c>
      <c r="L95" s="190">
        <v>7.5345000000000004</v>
      </c>
      <c r="N95" s="218">
        <v>0</v>
      </c>
      <c r="O95" s="218">
        <v>0</v>
      </c>
      <c r="P95" s="218">
        <v>0</v>
      </c>
      <c r="Q95" s="218">
        <v>0</v>
      </c>
      <c r="R95" s="218">
        <v>0</v>
      </c>
    </row>
    <row r="96" spans="1:18" ht="15">
      <c r="A96" s="83">
        <v>53</v>
      </c>
      <c r="B96" s="74"/>
      <c r="C96" s="189">
        <v>42</v>
      </c>
      <c r="D96" s="67" t="s">
        <v>11</v>
      </c>
      <c r="E96" s="218">
        <v>0</v>
      </c>
      <c r="F96" s="218">
        <v>0</v>
      </c>
      <c r="G96" s="218">
        <v>0</v>
      </c>
      <c r="H96" s="218">
        <v>0</v>
      </c>
      <c r="I96" s="218">
        <v>6636.1404207313026</v>
      </c>
      <c r="L96" s="190">
        <v>7.5345000000000004</v>
      </c>
      <c r="N96" s="218">
        <v>0</v>
      </c>
      <c r="O96" s="218">
        <v>0</v>
      </c>
      <c r="P96" s="218">
        <v>0</v>
      </c>
      <c r="Q96" s="218">
        <v>0</v>
      </c>
      <c r="R96" s="218">
        <v>6636.1404207313026</v>
      </c>
    </row>
    <row r="97" spans="1:18" ht="15" customHeight="1">
      <c r="A97" s="83">
        <v>53</v>
      </c>
      <c r="B97" s="66"/>
      <c r="C97" s="189">
        <v>42</v>
      </c>
      <c r="D97" s="67" t="s">
        <v>11</v>
      </c>
      <c r="E97" s="218">
        <v>0</v>
      </c>
      <c r="F97" s="218">
        <v>6636.1404207313026</v>
      </c>
      <c r="G97" s="218">
        <v>11945.052757316344</v>
      </c>
      <c r="H97" s="218">
        <v>6636.1404207313026</v>
      </c>
      <c r="I97" s="218">
        <v>13272.280841462605</v>
      </c>
      <c r="L97" s="190">
        <v>7.5345000000000004</v>
      </c>
      <c r="N97" s="218">
        <v>0</v>
      </c>
      <c r="O97" s="218">
        <v>6636.1404207313026</v>
      </c>
      <c r="P97" s="218">
        <v>11945.052757316344</v>
      </c>
      <c r="Q97" s="218">
        <v>6636.1404207313026</v>
      </c>
      <c r="R97" s="218">
        <v>13272.280841462605</v>
      </c>
    </row>
    <row r="98" spans="1:18" ht="15" customHeight="1">
      <c r="A98" s="83" t="s">
        <v>12</v>
      </c>
      <c r="B98" s="66"/>
      <c r="C98" s="71">
        <v>422</v>
      </c>
      <c r="D98" s="72" t="s">
        <v>46</v>
      </c>
      <c r="E98" s="218">
        <v>0</v>
      </c>
      <c r="F98" s="218">
        <v>0</v>
      </c>
      <c r="G98" s="218">
        <v>0</v>
      </c>
      <c r="H98" s="218">
        <v>0</v>
      </c>
      <c r="I98" s="218">
        <v>0</v>
      </c>
      <c r="L98" s="190">
        <v>7.5345000000000004</v>
      </c>
      <c r="N98" s="218">
        <v>0</v>
      </c>
      <c r="O98" s="218">
        <v>0</v>
      </c>
      <c r="P98" s="218">
        <v>0</v>
      </c>
      <c r="Q98" s="218">
        <v>0</v>
      </c>
      <c r="R98" s="218">
        <v>0</v>
      </c>
    </row>
    <row r="99" spans="1:18">
      <c r="A99" s="83" t="s">
        <v>12</v>
      </c>
      <c r="B99" s="74"/>
      <c r="C99" s="71">
        <v>422</v>
      </c>
      <c r="D99" s="72" t="s">
        <v>10</v>
      </c>
      <c r="E99" s="218">
        <v>0</v>
      </c>
      <c r="F99" s="218">
        <v>0</v>
      </c>
      <c r="G99" s="218">
        <v>0</v>
      </c>
      <c r="H99" s="218">
        <v>0</v>
      </c>
      <c r="I99" s="218">
        <v>0</v>
      </c>
      <c r="L99" s="190">
        <v>7.5345000000000004</v>
      </c>
      <c r="N99" s="218">
        <v>0</v>
      </c>
      <c r="O99" s="218">
        <v>0</v>
      </c>
      <c r="P99" s="218">
        <v>0</v>
      </c>
      <c r="Q99" s="218">
        <v>0</v>
      </c>
      <c r="R99" s="218">
        <v>0</v>
      </c>
    </row>
    <row r="100" spans="1:18" ht="15" customHeight="1">
      <c r="A100" s="83" t="s">
        <v>12</v>
      </c>
      <c r="B100" s="66"/>
      <c r="C100" s="71">
        <v>426</v>
      </c>
      <c r="D100" s="72" t="s">
        <v>29</v>
      </c>
      <c r="E100" s="218">
        <v>0</v>
      </c>
      <c r="F100" s="218">
        <v>0</v>
      </c>
      <c r="G100" s="218">
        <v>0</v>
      </c>
      <c r="H100" s="218">
        <v>0</v>
      </c>
      <c r="I100" s="218">
        <v>0</v>
      </c>
      <c r="L100" s="190">
        <v>7.5345000000000004</v>
      </c>
      <c r="N100" s="218">
        <v>0</v>
      </c>
      <c r="O100" s="218">
        <v>0</v>
      </c>
      <c r="P100" s="218">
        <v>0</v>
      </c>
      <c r="Q100" s="218">
        <v>0</v>
      </c>
      <c r="R100" s="218">
        <v>0</v>
      </c>
    </row>
    <row r="101" spans="1:18" ht="15" customHeight="1">
      <c r="A101" s="83" t="s">
        <v>12</v>
      </c>
      <c r="B101" s="66"/>
      <c r="C101" s="71">
        <v>426</v>
      </c>
      <c r="D101" s="72" t="s">
        <v>29</v>
      </c>
      <c r="E101" s="218">
        <v>0</v>
      </c>
      <c r="F101" s="218">
        <v>0</v>
      </c>
      <c r="G101" s="218">
        <v>0</v>
      </c>
      <c r="H101" s="218">
        <v>0</v>
      </c>
      <c r="I101" s="218">
        <v>0</v>
      </c>
      <c r="L101" s="190">
        <v>7.5345000000000004</v>
      </c>
      <c r="N101" s="218">
        <v>0</v>
      </c>
      <c r="O101" s="218">
        <v>0</v>
      </c>
      <c r="P101" s="218">
        <v>0</v>
      </c>
      <c r="Q101" s="218">
        <v>0</v>
      </c>
      <c r="R101" s="218">
        <v>0</v>
      </c>
    </row>
    <row r="102" spans="1:18" ht="31.5">
      <c r="A102" s="83" t="s">
        <v>12</v>
      </c>
      <c r="B102" s="66"/>
      <c r="C102" s="71">
        <v>426</v>
      </c>
      <c r="D102" s="72" t="s">
        <v>29</v>
      </c>
      <c r="E102" s="218">
        <v>0</v>
      </c>
      <c r="F102" s="218">
        <v>0</v>
      </c>
      <c r="G102" s="218">
        <v>0</v>
      </c>
      <c r="H102" s="218">
        <v>0</v>
      </c>
      <c r="I102" s="218">
        <v>0</v>
      </c>
      <c r="L102" s="190">
        <v>7.5345000000000004</v>
      </c>
      <c r="N102" s="218">
        <v>0</v>
      </c>
      <c r="O102" s="218">
        <v>0</v>
      </c>
      <c r="P102" s="218">
        <v>0</v>
      </c>
      <c r="Q102" s="218">
        <v>0</v>
      </c>
      <c r="R102" s="218">
        <v>0</v>
      </c>
    </row>
    <row r="103" spans="1:18">
      <c r="E103" s="218">
        <v>7032.5409781670978</v>
      </c>
      <c r="F103" s="218">
        <v>29862.631893290862</v>
      </c>
      <c r="G103" s="218">
        <v>93901.38695334793</v>
      </c>
      <c r="H103" s="218">
        <v>34507.930187802769</v>
      </c>
      <c r="I103" s="218">
        <v>27871.78976707147</v>
      </c>
      <c r="L103" s="190">
        <v>7.5345000000000004</v>
      </c>
      <c r="N103" s="218">
        <v>7032.5409781670978</v>
      </c>
      <c r="O103" s="218">
        <v>29862.631893290862</v>
      </c>
      <c r="P103" s="218">
        <v>93901.38695334793</v>
      </c>
      <c r="Q103" s="218">
        <v>34507.930187802769</v>
      </c>
      <c r="R103" s="218">
        <v>27871.78976707147</v>
      </c>
    </row>
    <row r="104" spans="1:18" ht="15" customHeight="1">
      <c r="A104" s="83"/>
      <c r="B104" s="66"/>
      <c r="C104" s="189"/>
      <c r="D104" s="67"/>
      <c r="E104" s="218">
        <v>0</v>
      </c>
      <c r="F104" s="218">
        <v>0</v>
      </c>
      <c r="G104" s="218">
        <v>0</v>
      </c>
      <c r="H104" s="218">
        <v>0</v>
      </c>
      <c r="I104" s="218">
        <v>0</v>
      </c>
      <c r="L104" s="190">
        <v>7.5345000000000004</v>
      </c>
      <c r="N104" s="218">
        <v>0</v>
      </c>
      <c r="O104" s="218">
        <v>0</v>
      </c>
      <c r="P104" s="218">
        <v>0</v>
      </c>
      <c r="Q104" s="218">
        <v>0</v>
      </c>
      <c r="R104" s="218">
        <v>0</v>
      </c>
    </row>
    <row r="105" spans="1:18" ht="15" customHeight="1">
      <c r="A105" s="83"/>
      <c r="B105" s="66"/>
      <c r="C105" s="189"/>
      <c r="D105" s="67"/>
      <c r="E105" s="68"/>
      <c r="F105" s="68"/>
      <c r="G105" s="68"/>
      <c r="H105" s="69"/>
      <c r="I105" s="69"/>
      <c r="L105" s="190">
        <v>7.5345000000000004</v>
      </c>
      <c r="N105" s="218">
        <v>0</v>
      </c>
      <c r="O105" s="218">
        <v>0</v>
      </c>
      <c r="P105" s="218">
        <v>0</v>
      </c>
      <c r="Q105" s="218">
        <v>0</v>
      </c>
      <c r="R105" s="218">
        <v>0</v>
      </c>
    </row>
    <row r="106" spans="1:18" ht="15" customHeight="1">
      <c r="A106" s="83"/>
      <c r="B106" s="66"/>
      <c r="C106" s="189"/>
      <c r="D106" s="67"/>
      <c r="E106" s="68"/>
      <c r="F106" s="68"/>
      <c r="G106" s="68"/>
      <c r="H106" s="69"/>
      <c r="I106" s="69"/>
      <c r="L106" s="190">
        <v>7.5345000000000004</v>
      </c>
      <c r="N106" s="218">
        <v>0</v>
      </c>
      <c r="O106" s="218">
        <v>0</v>
      </c>
      <c r="P106" s="218">
        <v>0</v>
      </c>
      <c r="Q106" s="218">
        <v>0</v>
      </c>
      <c r="R106" s="218">
        <v>0</v>
      </c>
    </row>
    <row r="107" spans="1:18" ht="15" customHeight="1">
      <c r="A107" s="83"/>
      <c r="B107" s="66"/>
      <c r="C107" s="189"/>
      <c r="D107" s="67"/>
      <c r="E107" s="68"/>
      <c r="F107" s="68"/>
      <c r="G107" s="68"/>
      <c r="H107" s="69"/>
      <c r="I107" s="69"/>
      <c r="L107" s="190">
        <v>7.5345000000000004</v>
      </c>
      <c r="N107" s="218">
        <v>0</v>
      </c>
      <c r="O107" s="218">
        <v>0</v>
      </c>
      <c r="P107" s="218">
        <v>0</v>
      </c>
      <c r="Q107" s="218">
        <v>0</v>
      </c>
      <c r="R107" s="218">
        <v>0</v>
      </c>
    </row>
    <row r="108" spans="1:18" ht="15" customHeight="1">
      <c r="A108" s="83"/>
      <c r="B108" s="66"/>
      <c r="C108" s="189"/>
      <c r="D108" s="67"/>
      <c r="E108" s="68"/>
      <c r="F108" s="68"/>
      <c r="G108" s="68"/>
      <c r="H108" s="69"/>
      <c r="I108" s="69"/>
      <c r="L108" s="190">
        <v>7.5345000000000004</v>
      </c>
      <c r="N108" s="218">
        <v>0</v>
      </c>
      <c r="O108" s="218">
        <v>0</v>
      </c>
      <c r="P108" s="218">
        <v>0</v>
      </c>
      <c r="Q108" s="218">
        <v>0</v>
      </c>
      <c r="R108" s="218">
        <v>0</v>
      </c>
    </row>
    <row r="109" spans="1:18" ht="15" customHeight="1">
      <c r="A109" s="83"/>
      <c r="B109" s="66"/>
      <c r="C109" s="189"/>
      <c r="D109" s="67"/>
      <c r="E109" s="68"/>
      <c r="F109" s="68"/>
      <c r="G109" s="68"/>
      <c r="H109" s="69"/>
      <c r="I109" s="69"/>
      <c r="L109" s="190">
        <v>7.5345000000000004</v>
      </c>
      <c r="N109" s="218">
        <v>0</v>
      </c>
      <c r="O109" s="218">
        <v>0</v>
      </c>
      <c r="P109" s="218">
        <v>0</v>
      </c>
      <c r="Q109" s="218">
        <v>0</v>
      </c>
      <c r="R109" s="218">
        <v>0</v>
      </c>
    </row>
    <row r="110" spans="1:18" ht="15" customHeight="1">
      <c r="A110" s="194" t="s">
        <v>3</v>
      </c>
      <c r="B110" s="63"/>
      <c r="C110" s="195" t="s">
        <v>103</v>
      </c>
      <c r="D110" s="195"/>
      <c r="E110" s="64">
        <v>436610.00999999995</v>
      </c>
      <c r="F110" s="64">
        <v>413159.91</v>
      </c>
      <c r="G110" s="64">
        <v>474506.20954999997</v>
      </c>
      <c r="H110" s="64">
        <v>475959.24059774994</v>
      </c>
      <c r="I110" s="64">
        <v>482319.03680073866</v>
      </c>
      <c r="L110" s="190">
        <v>7.5345000000000004</v>
      </c>
      <c r="N110" s="218">
        <v>57948.106709137959</v>
      </c>
      <c r="O110" s="218">
        <v>54835.743579534137</v>
      </c>
      <c r="P110" s="218">
        <v>62977.796741655045</v>
      </c>
      <c r="Q110" s="218">
        <v>63170.647103026065</v>
      </c>
      <c r="R110" s="218">
        <v>64014.737116031407</v>
      </c>
    </row>
    <row r="111" spans="1:18" ht="15">
      <c r="A111" s="194" t="s">
        <v>3</v>
      </c>
      <c r="B111" s="63"/>
      <c r="C111" s="196" t="s">
        <v>84</v>
      </c>
      <c r="D111" s="196"/>
      <c r="E111" s="70">
        <v>36323.360000000001</v>
      </c>
      <c r="F111" s="70">
        <v>28200</v>
      </c>
      <c r="G111" s="70">
        <v>28200</v>
      </c>
      <c r="H111" s="70">
        <v>29000</v>
      </c>
      <c r="I111" s="70">
        <v>29000</v>
      </c>
      <c r="L111" s="190">
        <v>7.5345000000000004</v>
      </c>
      <c r="N111" s="218">
        <v>4820.9383502554911</v>
      </c>
      <c r="O111" s="218">
        <v>3742.7831972924546</v>
      </c>
      <c r="P111" s="218">
        <v>3742.7831972924546</v>
      </c>
      <c r="Q111" s="218">
        <v>3848.9614440241553</v>
      </c>
      <c r="R111" s="218">
        <v>3848.9614440241553</v>
      </c>
    </row>
    <row r="112" spans="1:18" ht="26.25">
      <c r="A112" s="194" t="s">
        <v>3</v>
      </c>
      <c r="B112" s="63"/>
      <c r="C112" s="197" t="s">
        <v>9</v>
      </c>
      <c r="D112" s="197"/>
      <c r="E112" s="70">
        <v>18156.25</v>
      </c>
      <c r="F112" s="70">
        <v>10000</v>
      </c>
      <c r="G112" s="70">
        <v>10000</v>
      </c>
      <c r="H112" s="70">
        <v>10000</v>
      </c>
      <c r="I112" s="70">
        <v>10000</v>
      </c>
      <c r="L112" s="190">
        <v>7.5345000000000004</v>
      </c>
      <c r="N112" s="218">
        <v>2409.7484902780543</v>
      </c>
      <c r="O112" s="218">
        <v>1327.2280841462605</v>
      </c>
      <c r="P112" s="218">
        <v>1327.2280841462605</v>
      </c>
      <c r="Q112" s="218">
        <v>1327.2280841462605</v>
      </c>
      <c r="R112" s="218">
        <v>1327.2280841462605</v>
      </c>
    </row>
    <row r="113" spans="1:18" ht="15" customHeight="1">
      <c r="A113" s="194" t="s">
        <v>3</v>
      </c>
      <c r="B113" s="63"/>
      <c r="C113" s="198" t="s">
        <v>48</v>
      </c>
      <c r="D113" s="198"/>
      <c r="E113" s="70">
        <v>0</v>
      </c>
      <c r="F113" s="70">
        <v>1000</v>
      </c>
      <c r="G113" s="70">
        <v>1000</v>
      </c>
      <c r="H113" s="70">
        <v>1000</v>
      </c>
      <c r="I113" s="70">
        <v>1000</v>
      </c>
      <c r="L113" s="190">
        <v>7.5345000000000004</v>
      </c>
      <c r="N113" s="218">
        <v>0</v>
      </c>
      <c r="O113" s="218">
        <v>132.72280841462606</v>
      </c>
      <c r="P113" s="218">
        <v>132.72280841462606</v>
      </c>
      <c r="Q113" s="218">
        <v>132.72280841462606</v>
      </c>
      <c r="R113" s="218">
        <v>132.72280841462606</v>
      </c>
    </row>
    <row r="114" spans="1:18" ht="15" customHeight="1">
      <c r="A114" s="194" t="s">
        <v>3</v>
      </c>
      <c r="B114" s="63"/>
      <c r="C114" s="197" t="s">
        <v>49</v>
      </c>
      <c r="D114" s="197"/>
      <c r="E114" s="70">
        <v>2500</v>
      </c>
      <c r="F114" s="70">
        <v>10000</v>
      </c>
      <c r="G114" s="70">
        <v>10000</v>
      </c>
      <c r="H114" s="70">
        <v>12000</v>
      </c>
      <c r="I114" s="70">
        <v>12000</v>
      </c>
      <c r="L114" s="190">
        <v>7.5345000000000004</v>
      </c>
      <c r="N114" s="218">
        <v>331.80702103656512</v>
      </c>
      <c r="O114" s="218">
        <v>1327.2280841462605</v>
      </c>
      <c r="P114" s="218">
        <v>1327.2280841462605</v>
      </c>
      <c r="Q114" s="218">
        <v>1592.6737009755125</v>
      </c>
      <c r="R114" s="218">
        <v>1592.6737009755125</v>
      </c>
    </row>
    <row r="115" spans="1:18" ht="26.25">
      <c r="A115" s="194" t="s">
        <v>3</v>
      </c>
      <c r="B115" s="63"/>
      <c r="C115" s="197" t="s">
        <v>50</v>
      </c>
      <c r="D115" s="197"/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L115" s="190">
        <v>7.5345000000000004</v>
      </c>
      <c r="N115" s="218">
        <v>0</v>
      </c>
      <c r="O115" s="218">
        <v>0</v>
      </c>
      <c r="P115" s="218">
        <v>0</v>
      </c>
      <c r="Q115" s="218">
        <v>0</v>
      </c>
      <c r="R115" s="218">
        <v>0</v>
      </c>
    </row>
    <row r="116" spans="1:18" ht="15" customHeight="1">
      <c r="A116" s="194" t="s">
        <v>3</v>
      </c>
      <c r="B116" s="197" t="s">
        <v>82</v>
      </c>
      <c r="C116" s="197"/>
      <c r="D116" s="197"/>
      <c r="E116" s="70">
        <v>103799.94</v>
      </c>
      <c r="F116" s="70">
        <v>32625</v>
      </c>
      <c r="G116" s="70">
        <v>32625</v>
      </c>
      <c r="H116" s="70">
        <v>60000</v>
      </c>
      <c r="I116" s="70">
        <v>60000</v>
      </c>
      <c r="L116" s="190">
        <v>7.5345000000000004</v>
      </c>
      <c r="N116" s="218">
        <v>13776.619550069679</v>
      </c>
      <c r="O116" s="218">
        <v>4330.0816245271744</v>
      </c>
      <c r="P116" s="218">
        <v>4330.0816245271744</v>
      </c>
      <c r="Q116" s="218">
        <v>7963.3685048775624</v>
      </c>
      <c r="R116" s="218">
        <v>7963.3685048775624</v>
      </c>
    </row>
    <row r="117" spans="1:18" ht="15" customHeight="1">
      <c r="A117" s="194" t="s">
        <v>3</v>
      </c>
      <c r="B117" s="63"/>
      <c r="C117" s="197" t="s">
        <v>85</v>
      </c>
      <c r="D117" s="197"/>
      <c r="E117" s="70">
        <v>60132.88</v>
      </c>
      <c r="F117" s="70">
        <v>0</v>
      </c>
      <c r="G117" s="70">
        <v>0</v>
      </c>
      <c r="H117" s="70">
        <v>0</v>
      </c>
      <c r="I117" s="70">
        <v>45000</v>
      </c>
      <c r="L117" s="190">
        <v>7.5345000000000004</v>
      </c>
      <c r="N117" s="218">
        <v>7981.0047116596979</v>
      </c>
      <c r="O117" s="218">
        <v>0</v>
      </c>
      <c r="P117" s="218">
        <v>0</v>
      </c>
      <c r="Q117" s="218">
        <v>0</v>
      </c>
      <c r="R117" s="218">
        <v>5972.5263786581718</v>
      </c>
    </row>
    <row r="118" spans="1:18" ht="26.25">
      <c r="A118" s="194" t="s">
        <v>3</v>
      </c>
      <c r="B118" s="63"/>
      <c r="C118" s="197" t="s">
        <v>86</v>
      </c>
      <c r="D118" s="197"/>
      <c r="E118" s="70">
        <v>5883.53</v>
      </c>
      <c r="F118" s="70">
        <v>0</v>
      </c>
      <c r="G118" s="70">
        <v>0</v>
      </c>
      <c r="H118" s="70">
        <v>0</v>
      </c>
      <c r="I118" s="70">
        <v>10000</v>
      </c>
      <c r="L118" s="190">
        <v>7.5345000000000004</v>
      </c>
      <c r="N118" s="218">
        <v>780.87862499170478</v>
      </c>
      <c r="O118" s="218">
        <v>0</v>
      </c>
      <c r="P118" s="218">
        <v>0</v>
      </c>
      <c r="Q118" s="218">
        <v>0</v>
      </c>
      <c r="R118" s="218">
        <v>1327.2280841462605</v>
      </c>
    </row>
    <row r="119" spans="1:18" ht="15">
      <c r="A119" s="194" t="s">
        <v>3</v>
      </c>
      <c r="B119" s="63"/>
      <c r="C119" s="197" t="s">
        <v>107</v>
      </c>
      <c r="D119" s="197"/>
      <c r="E119" s="70">
        <v>0</v>
      </c>
      <c r="F119" s="70">
        <v>70000</v>
      </c>
      <c r="G119" s="70">
        <v>70000</v>
      </c>
      <c r="H119" s="70">
        <v>0</v>
      </c>
      <c r="I119" s="70">
        <v>20000</v>
      </c>
      <c r="L119" s="190">
        <v>7.5345000000000004</v>
      </c>
      <c r="N119" s="218">
        <v>0</v>
      </c>
      <c r="O119" s="218">
        <v>9290.596589023824</v>
      </c>
      <c r="P119" s="218">
        <v>9290.596589023824</v>
      </c>
      <c r="Q119" s="218">
        <v>0</v>
      </c>
      <c r="R119" s="218">
        <v>2654.4561682925209</v>
      </c>
    </row>
    <row r="120" spans="1:18" ht="15" customHeight="1">
      <c r="A120" s="199" t="s">
        <v>14</v>
      </c>
      <c r="B120" s="63"/>
      <c r="C120" s="79" t="s">
        <v>15</v>
      </c>
      <c r="D120" s="80"/>
      <c r="E120" s="70">
        <v>46500</v>
      </c>
      <c r="F120" s="70">
        <v>155000</v>
      </c>
      <c r="G120" s="70">
        <v>110000</v>
      </c>
      <c r="H120" s="64">
        <v>60000</v>
      </c>
      <c r="I120" s="64">
        <v>60000</v>
      </c>
      <c r="L120" s="190">
        <v>7.5345000000000004</v>
      </c>
      <c r="N120" s="218">
        <v>6171.6105912801113</v>
      </c>
      <c r="O120" s="218">
        <v>20572.035304267036</v>
      </c>
      <c r="P120" s="218">
        <v>14599.508925608865</v>
      </c>
      <c r="Q120" s="218">
        <v>7963.3685048775624</v>
      </c>
      <c r="R120" s="218">
        <v>7963.3685048775624</v>
      </c>
    </row>
    <row r="121" spans="1:18" ht="15" customHeight="1">
      <c r="A121" s="199" t="s">
        <v>14</v>
      </c>
      <c r="B121" s="63"/>
      <c r="C121" s="79" t="s">
        <v>97</v>
      </c>
      <c r="D121" s="79"/>
      <c r="E121" s="70">
        <v>33500</v>
      </c>
      <c r="F121" s="70">
        <v>33500</v>
      </c>
      <c r="G121" s="70">
        <v>33500</v>
      </c>
      <c r="H121" s="64">
        <v>33500</v>
      </c>
      <c r="I121" s="64">
        <v>33500</v>
      </c>
      <c r="L121" s="190">
        <v>7.5345000000000004</v>
      </c>
      <c r="N121" s="218">
        <v>4446.2140818899725</v>
      </c>
      <c r="O121" s="218">
        <v>4446.2140818899725</v>
      </c>
      <c r="P121" s="218">
        <v>4446.2140818899725</v>
      </c>
      <c r="Q121" s="218">
        <v>4446.2140818899725</v>
      </c>
      <c r="R121" s="218">
        <v>4446.2140818899725</v>
      </c>
    </row>
    <row r="122" spans="1:18" ht="15">
      <c r="A122" s="199" t="s">
        <v>17</v>
      </c>
      <c r="B122" s="63"/>
      <c r="C122" s="79" t="s">
        <v>18</v>
      </c>
      <c r="D122" s="79"/>
      <c r="E122" s="70">
        <v>5000</v>
      </c>
      <c r="F122" s="70">
        <v>5000</v>
      </c>
      <c r="G122" s="70">
        <v>5000</v>
      </c>
      <c r="H122" s="64">
        <v>5000</v>
      </c>
      <c r="I122" s="64">
        <v>5000</v>
      </c>
      <c r="L122" s="190">
        <v>7.5345000000000004</v>
      </c>
      <c r="N122" s="218">
        <v>663.61404207313024</v>
      </c>
      <c r="O122" s="218">
        <v>663.61404207313024</v>
      </c>
      <c r="P122" s="218">
        <v>663.61404207313024</v>
      </c>
      <c r="Q122" s="218">
        <v>663.61404207313024</v>
      </c>
      <c r="R122" s="218">
        <v>663.61404207313024</v>
      </c>
    </row>
    <row r="123" spans="1:18" ht="15">
      <c r="A123" s="199" t="s">
        <v>17</v>
      </c>
      <c r="B123" s="63"/>
      <c r="C123" s="79" t="s">
        <v>19</v>
      </c>
      <c r="D123" s="79"/>
      <c r="E123" s="70">
        <v>0</v>
      </c>
      <c r="F123" s="70">
        <v>5000</v>
      </c>
      <c r="G123" s="70">
        <v>5000</v>
      </c>
      <c r="H123" s="64">
        <v>6000</v>
      </c>
      <c r="I123" s="64">
        <v>6000</v>
      </c>
      <c r="L123" s="190">
        <v>7.5345000000000004</v>
      </c>
      <c r="N123" s="218">
        <v>0</v>
      </c>
      <c r="O123" s="218">
        <v>663.61404207313024</v>
      </c>
      <c r="P123" s="218">
        <v>663.61404207313024</v>
      </c>
      <c r="Q123" s="218">
        <v>796.33685048775624</v>
      </c>
      <c r="R123" s="218">
        <v>796.33685048775624</v>
      </c>
    </row>
    <row r="124" spans="1:18" ht="15" customHeight="1">
      <c r="A124" s="199" t="s">
        <v>17</v>
      </c>
      <c r="B124" s="63"/>
      <c r="C124" s="196" t="s">
        <v>20</v>
      </c>
      <c r="D124" s="196"/>
      <c r="E124" s="70">
        <v>0</v>
      </c>
      <c r="F124" s="70">
        <v>5000</v>
      </c>
      <c r="G124" s="70">
        <v>5000</v>
      </c>
      <c r="H124" s="64">
        <v>5000</v>
      </c>
      <c r="I124" s="64">
        <v>5000</v>
      </c>
      <c r="L124" s="190">
        <v>7.5345000000000004</v>
      </c>
      <c r="N124" s="218">
        <v>0</v>
      </c>
      <c r="O124" s="218">
        <v>663.61404207313024</v>
      </c>
      <c r="P124" s="218">
        <v>663.61404207313024</v>
      </c>
      <c r="Q124" s="218">
        <v>663.61404207313024</v>
      </c>
      <c r="R124" s="218">
        <v>663.61404207313024</v>
      </c>
    </row>
    <row r="125" spans="1:18" ht="15" customHeight="1">
      <c r="A125" s="199" t="s">
        <v>25</v>
      </c>
      <c r="B125" s="63"/>
      <c r="C125" s="196" t="s">
        <v>98</v>
      </c>
      <c r="D125" s="196"/>
      <c r="E125" s="70">
        <v>31835.5</v>
      </c>
      <c r="F125" s="70">
        <v>50000</v>
      </c>
      <c r="G125" s="70">
        <v>50000</v>
      </c>
      <c r="H125" s="64">
        <v>20000</v>
      </c>
      <c r="I125" s="64">
        <v>20000</v>
      </c>
      <c r="L125" s="190">
        <v>7.5345000000000004</v>
      </c>
      <c r="N125" s="218">
        <v>4225.2969672838271</v>
      </c>
      <c r="O125" s="218">
        <v>6636.1404207313026</v>
      </c>
      <c r="P125" s="218">
        <v>6636.1404207313026</v>
      </c>
      <c r="Q125" s="218">
        <v>2654.4561682925209</v>
      </c>
      <c r="R125" s="218">
        <v>2654.4561682925209</v>
      </c>
    </row>
    <row r="126" spans="1:18" ht="26.25">
      <c r="A126" s="199" t="s">
        <v>22</v>
      </c>
      <c r="B126" s="63"/>
      <c r="C126" s="196" t="s">
        <v>109</v>
      </c>
      <c r="D126" s="196"/>
      <c r="E126" s="70">
        <v>0</v>
      </c>
      <c r="F126" s="70">
        <v>80000</v>
      </c>
      <c r="G126" s="70">
        <v>0</v>
      </c>
      <c r="H126" s="64">
        <v>0</v>
      </c>
      <c r="I126" s="64">
        <v>0</v>
      </c>
      <c r="L126" s="190">
        <v>7.5345000000000004</v>
      </c>
      <c r="N126" s="218">
        <v>0</v>
      </c>
      <c r="O126" s="218">
        <v>10617.824673170084</v>
      </c>
      <c r="P126" s="218">
        <v>0</v>
      </c>
      <c r="Q126" s="218">
        <v>0</v>
      </c>
      <c r="R126" s="218">
        <v>0</v>
      </c>
    </row>
    <row r="127" spans="1:18" ht="51.75">
      <c r="A127" s="199" t="s">
        <v>22</v>
      </c>
      <c r="B127" s="63"/>
      <c r="C127" s="196" t="s">
        <v>51</v>
      </c>
      <c r="D127" s="196"/>
      <c r="E127" s="70">
        <v>180535.94</v>
      </c>
      <c r="F127" s="70">
        <v>1290000</v>
      </c>
      <c r="G127" s="70">
        <v>430000</v>
      </c>
      <c r="H127" s="64">
        <v>300000</v>
      </c>
      <c r="I127" s="64">
        <v>300000</v>
      </c>
      <c r="L127" s="190">
        <v>7.5345000000000004</v>
      </c>
      <c r="N127" s="218">
        <v>23961.236976574422</v>
      </c>
      <c r="O127" s="218">
        <v>171212.42285486759</v>
      </c>
      <c r="P127" s="218">
        <v>57070.807618289196</v>
      </c>
      <c r="Q127" s="218">
        <v>39816.842524387816</v>
      </c>
      <c r="R127" s="218">
        <v>39816.842524387816</v>
      </c>
    </row>
    <row r="128" spans="1:18" ht="39">
      <c r="A128" s="199" t="s">
        <v>22</v>
      </c>
      <c r="B128" s="63"/>
      <c r="C128" s="196" t="s">
        <v>52</v>
      </c>
      <c r="D128" s="196"/>
      <c r="E128" s="70">
        <v>92418.75</v>
      </c>
      <c r="F128" s="70">
        <v>70000</v>
      </c>
      <c r="G128" s="70">
        <v>95000</v>
      </c>
      <c r="H128" s="64">
        <v>100000</v>
      </c>
      <c r="I128" s="64">
        <v>100000</v>
      </c>
      <c r="L128" s="190">
        <v>7.5345000000000004</v>
      </c>
      <c r="N128" s="218">
        <v>12266.07605016922</v>
      </c>
      <c r="O128" s="218">
        <v>9290.596589023824</v>
      </c>
      <c r="P128" s="218">
        <v>12608.666799389475</v>
      </c>
      <c r="Q128" s="218">
        <v>13272.280841462605</v>
      </c>
      <c r="R128" s="218">
        <v>13272.280841462605</v>
      </c>
    </row>
    <row r="129" spans="1:18" ht="15" customHeight="1">
      <c r="A129" s="199" t="s">
        <v>22</v>
      </c>
      <c r="B129" s="63"/>
      <c r="C129" s="196" t="s">
        <v>99</v>
      </c>
      <c r="D129" s="196"/>
      <c r="E129" s="70">
        <v>1031357.32</v>
      </c>
      <c r="F129" s="70">
        <v>40000</v>
      </c>
      <c r="G129" s="70">
        <v>40000</v>
      </c>
      <c r="H129" s="64">
        <v>150000</v>
      </c>
      <c r="I129" s="64">
        <v>150000</v>
      </c>
      <c r="L129" s="190">
        <v>7.5345000000000004</v>
      </c>
      <c r="N129" s="218">
        <v>136884.63998938215</v>
      </c>
      <c r="O129" s="218">
        <v>5308.9123365850419</v>
      </c>
      <c r="P129" s="218">
        <v>5308.9123365850419</v>
      </c>
      <c r="Q129" s="218">
        <v>19908.421262193908</v>
      </c>
      <c r="R129" s="218">
        <v>19908.421262193908</v>
      </c>
    </row>
    <row r="130" spans="1:18" ht="15" customHeight="1">
      <c r="A130" s="199" t="s">
        <v>28</v>
      </c>
      <c r="B130" s="63"/>
      <c r="C130" s="196" t="s">
        <v>55</v>
      </c>
      <c r="D130" s="196"/>
      <c r="E130" s="70">
        <v>0</v>
      </c>
      <c r="F130" s="70">
        <v>0</v>
      </c>
      <c r="G130" s="70">
        <v>0</v>
      </c>
      <c r="H130" s="64">
        <v>0</v>
      </c>
      <c r="I130" s="64">
        <v>50000</v>
      </c>
      <c r="L130" s="190">
        <v>7.5345000000000004</v>
      </c>
      <c r="N130" s="218">
        <v>0</v>
      </c>
      <c r="O130" s="218">
        <v>0</v>
      </c>
      <c r="P130" s="218">
        <v>0</v>
      </c>
      <c r="Q130" s="218">
        <v>0</v>
      </c>
      <c r="R130" s="218">
        <v>6636.1404207313026</v>
      </c>
    </row>
    <row r="131" spans="1:18" ht="15" customHeight="1">
      <c r="A131" s="199" t="s">
        <v>28</v>
      </c>
      <c r="B131" s="63"/>
      <c r="C131" s="196" t="s">
        <v>56</v>
      </c>
      <c r="D131" s="196"/>
      <c r="E131" s="70">
        <v>0</v>
      </c>
      <c r="F131" s="70">
        <v>0</v>
      </c>
      <c r="G131" s="70">
        <v>0</v>
      </c>
      <c r="H131" s="64">
        <v>50000</v>
      </c>
      <c r="I131" s="64">
        <v>50000</v>
      </c>
      <c r="L131" s="190">
        <v>7.5345000000000004</v>
      </c>
      <c r="N131" s="218">
        <v>0</v>
      </c>
      <c r="O131" s="218">
        <v>0</v>
      </c>
      <c r="P131" s="218">
        <v>0</v>
      </c>
      <c r="Q131" s="218">
        <v>6636.1404207313026</v>
      </c>
      <c r="R131" s="218">
        <v>6636.1404207313026</v>
      </c>
    </row>
    <row r="132" spans="1:18" ht="26.25">
      <c r="A132" s="199" t="s">
        <v>28</v>
      </c>
      <c r="B132" s="63"/>
      <c r="C132" s="196" t="s">
        <v>117</v>
      </c>
      <c r="D132" s="196"/>
      <c r="E132" s="70">
        <v>0</v>
      </c>
      <c r="F132" s="70">
        <v>0</v>
      </c>
      <c r="G132" s="70">
        <v>25000</v>
      </c>
      <c r="H132" s="64">
        <v>30000</v>
      </c>
      <c r="I132" s="64">
        <v>30000</v>
      </c>
      <c r="L132" s="190">
        <v>7.5345000000000004</v>
      </c>
      <c r="N132" s="218">
        <v>0</v>
      </c>
      <c r="O132" s="218">
        <v>0</v>
      </c>
      <c r="P132" s="218">
        <v>3318.0702103656513</v>
      </c>
      <c r="Q132" s="218">
        <v>3981.6842524387812</v>
      </c>
      <c r="R132" s="218">
        <v>3981.6842524387812</v>
      </c>
    </row>
    <row r="133" spans="1:18" ht="15" customHeight="1">
      <c r="A133" s="199" t="s">
        <v>26</v>
      </c>
      <c r="B133" s="63"/>
      <c r="C133" s="196" t="s">
        <v>95</v>
      </c>
      <c r="D133" s="196"/>
      <c r="E133" s="70">
        <v>162500</v>
      </c>
      <c r="F133" s="70">
        <v>840000</v>
      </c>
      <c r="G133" s="70">
        <v>100000</v>
      </c>
      <c r="H133" s="64">
        <v>500000</v>
      </c>
      <c r="I133" s="64">
        <v>10000</v>
      </c>
      <c r="L133" s="190">
        <v>7.5345000000000004</v>
      </c>
      <c r="N133" s="218">
        <v>21567.456367376733</v>
      </c>
      <c r="O133" s="218">
        <v>111487.15906828588</v>
      </c>
      <c r="P133" s="218">
        <v>13272.280841462605</v>
      </c>
      <c r="Q133" s="218">
        <v>66361.404207313026</v>
      </c>
      <c r="R133" s="218">
        <v>1327.2280841462605</v>
      </c>
    </row>
    <row r="134" spans="1:18" ht="15" customHeight="1">
      <c r="A134" s="199" t="s">
        <v>26</v>
      </c>
      <c r="B134" s="63"/>
      <c r="C134" s="196" t="s">
        <v>90</v>
      </c>
      <c r="D134" s="196"/>
      <c r="E134" s="70">
        <v>0</v>
      </c>
      <c r="F134" s="70">
        <v>0</v>
      </c>
      <c r="G134" s="70">
        <v>0</v>
      </c>
      <c r="H134" s="64">
        <v>0</v>
      </c>
      <c r="I134" s="64">
        <v>0</v>
      </c>
      <c r="L134" s="190">
        <v>7.5345000000000004</v>
      </c>
      <c r="N134" s="218">
        <v>0</v>
      </c>
      <c r="O134" s="218">
        <v>0</v>
      </c>
      <c r="P134" s="218">
        <v>0</v>
      </c>
      <c r="Q134" s="218">
        <v>0</v>
      </c>
      <c r="R134" s="218">
        <v>0</v>
      </c>
    </row>
    <row r="135" spans="1:18" ht="26.25">
      <c r="A135" s="199" t="s">
        <v>26</v>
      </c>
      <c r="B135" s="63"/>
      <c r="C135" s="196" t="s">
        <v>91</v>
      </c>
      <c r="D135" s="196"/>
      <c r="E135" s="70">
        <v>0</v>
      </c>
      <c r="F135" s="70">
        <v>0</v>
      </c>
      <c r="G135" s="70">
        <v>0</v>
      </c>
      <c r="H135" s="64">
        <v>0</v>
      </c>
      <c r="I135" s="64">
        <v>0</v>
      </c>
      <c r="L135" s="190">
        <v>7.5345000000000004</v>
      </c>
      <c r="N135" s="218">
        <v>0</v>
      </c>
      <c r="O135" s="218">
        <v>0</v>
      </c>
      <c r="P135" s="218">
        <v>0</v>
      </c>
      <c r="Q135" s="218">
        <v>0</v>
      </c>
      <c r="R135" s="218">
        <v>0</v>
      </c>
    </row>
    <row r="136" spans="1:18" ht="39">
      <c r="A136" s="199" t="s">
        <v>21</v>
      </c>
      <c r="B136" s="63"/>
      <c r="C136" s="196" t="s">
        <v>53</v>
      </c>
      <c r="D136" s="196"/>
      <c r="E136" s="70">
        <v>287445.28000000003</v>
      </c>
      <c r="F136" s="70">
        <v>50000</v>
      </c>
      <c r="G136" s="70">
        <v>50000</v>
      </c>
      <c r="H136" s="70">
        <v>60000</v>
      </c>
      <c r="I136" s="70">
        <v>60000</v>
      </c>
      <c r="L136" s="190">
        <v>7.5345000000000004</v>
      </c>
      <c r="N136" s="218">
        <v>38150.544827128542</v>
      </c>
      <c r="O136" s="218">
        <v>6636.1404207313026</v>
      </c>
      <c r="P136" s="218">
        <v>6636.1404207313026</v>
      </c>
      <c r="Q136" s="218">
        <v>7963.3685048775624</v>
      </c>
      <c r="R136" s="218">
        <v>7963.3685048775624</v>
      </c>
    </row>
    <row r="137" spans="1:18" ht="15" customHeight="1">
      <c r="A137" s="199" t="s">
        <v>21</v>
      </c>
      <c r="B137" s="63"/>
      <c r="C137" s="196" t="s">
        <v>45</v>
      </c>
      <c r="D137" s="196"/>
      <c r="E137" s="70">
        <v>120231.25</v>
      </c>
      <c r="F137" s="70">
        <v>85000</v>
      </c>
      <c r="G137" s="70">
        <v>85000</v>
      </c>
      <c r="H137" s="64">
        <v>25000</v>
      </c>
      <c r="I137" s="64">
        <v>25000</v>
      </c>
      <c r="L137" s="190">
        <v>7.5345000000000004</v>
      </c>
      <c r="N137" s="218">
        <v>15957.429159201009</v>
      </c>
      <c r="O137" s="218">
        <v>11281.438715243214</v>
      </c>
      <c r="P137" s="218">
        <v>11281.438715243214</v>
      </c>
      <c r="Q137" s="218">
        <v>3318.0702103656513</v>
      </c>
      <c r="R137" s="218">
        <v>3318.0702103656513</v>
      </c>
    </row>
    <row r="138" spans="1:18" ht="15" customHeight="1">
      <c r="A138" s="199" t="s">
        <v>21</v>
      </c>
      <c r="B138" s="63"/>
      <c r="C138" s="196" t="s">
        <v>54</v>
      </c>
      <c r="D138" s="196"/>
      <c r="E138" s="70">
        <v>0</v>
      </c>
      <c r="F138" s="70">
        <v>40000</v>
      </c>
      <c r="G138" s="70">
        <v>840000</v>
      </c>
      <c r="H138" s="64">
        <v>165000</v>
      </c>
      <c r="I138" s="64">
        <v>15000</v>
      </c>
      <c r="L138" s="190">
        <v>7.5345000000000004</v>
      </c>
      <c r="N138" s="218">
        <v>0</v>
      </c>
      <c r="O138" s="218">
        <v>5308.9123365850419</v>
      </c>
      <c r="P138" s="218">
        <v>111487.15906828588</v>
      </c>
      <c r="Q138" s="218">
        <v>21899.263388413299</v>
      </c>
      <c r="R138" s="218">
        <v>1990.8421262193906</v>
      </c>
    </row>
    <row r="139" spans="1:18" ht="15" customHeight="1">
      <c r="A139" s="199" t="s">
        <v>21</v>
      </c>
      <c r="B139" s="63"/>
      <c r="C139" s="196" t="s">
        <v>47</v>
      </c>
      <c r="D139" s="196"/>
      <c r="E139" s="70">
        <v>21151.18</v>
      </c>
      <c r="F139" s="70">
        <v>120000</v>
      </c>
      <c r="G139" s="70">
        <v>310000</v>
      </c>
      <c r="H139" s="70">
        <v>40000</v>
      </c>
      <c r="I139" s="70">
        <v>40000</v>
      </c>
      <c r="L139" s="190">
        <v>7.5345000000000004</v>
      </c>
      <c r="N139" s="218">
        <v>2807.2440108832702</v>
      </c>
      <c r="O139" s="218">
        <v>15926.737009755125</v>
      </c>
      <c r="P139" s="218">
        <v>41144.070608534072</v>
      </c>
      <c r="Q139" s="218">
        <v>5308.9123365850419</v>
      </c>
      <c r="R139" s="218">
        <v>5308.9123365850419</v>
      </c>
    </row>
    <row r="140" spans="1:18" ht="15">
      <c r="A140" s="199" t="s">
        <v>21</v>
      </c>
      <c r="B140" s="63"/>
      <c r="C140" s="196" t="s">
        <v>27</v>
      </c>
      <c r="D140" s="196"/>
      <c r="E140" s="70">
        <v>0</v>
      </c>
      <c r="F140" s="70">
        <v>0</v>
      </c>
      <c r="G140" s="70">
        <v>0</v>
      </c>
      <c r="H140" s="64">
        <v>0</v>
      </c>
      <c r="I140" s="64">
        <v>0</v>
      </c>
      <c r="L140" s="190">
        <v>7.5345000000000004</v>
      </c>
      <c r="N140" s="218">
        <v>0</v>
      </c>
      <c r="O140" s="218">
        <v>0</v>
      </c>
      <c r="P140" s="218">
        <v>0</v>
      </c>
      <c r="Q140" s="218">
        <v>0</v>
      </c>
      <c r="R140" s="218">
        <v>0</v>
      </c>
    </row>
    <row r="141" spans="1:18" ht="15" customHeight="1">
      <c r="A141" s="199" t="s">
        <v>21</v>
      </c>
      <c r="B141" s="63"/>
      <c r="C141" s="196" t="s">
        <v>118</v>
      </c>
      <c r="D141" s="196"/>
      <c r="E141" s="70">
        <v>0</v>
      </c>
      <c r="F141" s="70">
        <v>210000</v>
      </c>
      <c r="G141" s="70">
        <v>365000</v>
      </c>
      <c r="H141" s="70">
        <v>50000</v>
      </c>
      <c r="I141" s="70">
        <v>50000</v>
      </c>
      <c r="L141" s="190">
        <v>7.5345000000000004</v>
      </c>
      <c r="N141" s="218">
        <v>0</v>
      </c>
      <c r="O141" s="218">
        <v>27871.78976707147</v>
      </c>
      <c r="P141" s="218">
        <v>48443.825071338506</v>
      </c>
      <c r="Q141" s="218">
        <v>6636.1404207313026</v>
      </c>
      <c r="R141" s="218">
        <v>6636.1404207313026</v>
      </c>
    </row>
    <row r="142" spans="1:18" ht="26.25">
      <c r="A142" s="199" t="s">
        <v>33</v>
      </c>
      <c r="B142" s="63"/>
      <c r="C142" s="196" t="s">
        <v>59</v>
      </c>
      <c r="D142" s="196"/>
      <c r="E142" s="70">
        <v>19713.53</v>
      </c>
      <c r="F142" s="70">
        <v>5000</v>
      </c>
      <c r="G142" s="70">
        <v>5000</v>
      </c>
      <c r="H142" s="64">
        <v>20000</v>
      </c>
      <c r="I142" s="64">
        <v>20000</v>
      </c>
      <c r="L142" s="190">
        <v>7.5345000000000004</v>
      </c>
      <c r="N142" s="218">
        <v>2616.4350653659831</v>
      </c>
      <c r="O142" s="218">
        <v>663.61404207313024</v>
      </c>
      <c r="P142" s="218">
        <v>663.61404207313024</v>
      </c>
      <c r="Q142" s="218">
        <v>2654.4561682925209</v>
      </c>
      <c r="R142" s="218">
        <v>2654.4561682925209</v>
      </c>
    </row>
    <row r="143" spans="1:18" ht="15" customHeight="1">
      <c r="A143" s="199" t="s">
        <v>33</v>
      </c>
      <c r="B143" s="63"/>
      <c r="C143" s="79" t="s">
        <v>60</v>
      </c>
      <c r="D143" s="79"/>
      <c r="E143" s="70">
        <v>23073.75</v>
      </c>
      <c r="F143" s="70">
        <v>35000</v>
      </c>
      <c r="G143" s="70">
        <v>20000</v>
      </c>
      <c r="H143" s="70">
        <v>0</v>
      </c>
      <c r="I143" s="70">
        <v>20000</v>
      </c>
      <c r="L143" s="190">
        <v>7.5345000000000004</v>
      </c>
      <c r="N143" s="218">
        <v>3062.4129006569779</v>
      </c>
      <c r="O143" s="218">
        <v>4645.298294511912</v>
      </c>
      <c r="P143" s="218">
        <v>2654.4561682925209</v>
      </c>
      <c r="Q143" s="218">
        <v>0</v>
      </c>
      <c r="R143" s="218">
        <v>2654.4561682925209</v>
      </c>
    </row>
    <row r="144" spans="1:18" ht="15">
      <c r="A144" s="199" t="s">
        <v>33</v>
      </c>
      <c r="B144" s="63"/>
      <c r="C144" s="79" t="s">
        <v>61</v>
      </c>
      <c r="D144" s="79"/>
      <c r="E144" s="70">
        <v>7964.78</v>
      </c>
      <c r="F144" s="70">
        <v>45000</v>
      </c>
      <c r="G144" s="70">
        <v>45000</v>
      </c>
      <c r="H144" s="64">
        <v>45000</v>
      </c>
      <c r="I144" s="64">
        <v>45000</v>
      </c>
      <c r="L144" s="190">
        <v>7.5345000000000004</v>
      </c>
      <c r="N144" s="218">
        <v>1057.1079700046453</v>
      </c>
      <c r="O144" s="218">
        <v>5972.5263786581718</v>
      </c>
      <c r="P144" s="218">
        <v>5972.5263786581718</v>
      </c>
      <c r="Q144" s="218">
        <v>5972.5263786581718</v>
      </c>
      <c r="R144" s="218">
        <v>5972.5263786581718</v>
      </c>
    </row>
    <row r="145" spans="1:18" ht="15" customHeight="1">
      <c r="A145" s="199" t="s">
        <v>32</v>
      </c>
      <c r="B145" s="63"/>
      <c r="C145" s="79" t="s">
        <v>58</v>
      </c>
      <c r="D145" s="79"/>
      <c r="E145" s="70">
        <v>23625</v>
      </c>
      <c r="F145" s="70">
        <v>26250</v>
      </c>
      <c r="G145" s="70">
        <v>26250</v>
      </c>
      <c r="H145" s="64">
        <v>26250</v>
      </c>
      <c r="I145" s="64">
        <v>26250</v>
      </c>
      <c r="L145" s="190">
        <v>7.5345000000000004</v>
      </c>
      <c r="N145" s="218">
        <v>3135.5763487955405</v>
      </c>
      <c r="O145" s="218">
        <v>3483.9737208839338</v>
      </c>
      <c r="P145" s="218">
        <v>3483.9737208839338</v>
      </c>
      <c r="Q145" s="218">
        <v>3483.9737208839338</v>
      </c>
      <c r="R145" s="218">
        <v>3483.9737208839338</v>
      </c>
    </row>
    <row r="146" spans="1:18" ht="15" customHeight="1">
      <c r="A146" s="199" t="s">
        <v>32</v>
      </c>
      <c r="B146" s="63"/>
      <c r="C146" s="196" t="s">
        <v>92</v>
      </c>
      <c r="D146" s="196"/>
      <c r="E146" s="70">
        <v>74000</v>
      </c>
      <c r="F146" s="70">
        <v>140000</v>
      </c>
      <c r="G146" s="70">
        <v>140000</v>
      </c>
      <c r="H146" s="64">
        <v>140000</v>
      </c>
      <c r="I146" s="64">
        <v>140000</v>
      </c>
      <c r="L146" s="190">
        <v>7.5345000000000004</v>
      </c>
      <c r="N146" s="218">
        <v>9821.4878226823275</v>
      </c>
      <c r="O146" s="218">
        <v>18581.193178047648</v>
      </c>
      <c r="P146" s="218">
        <v>18581.193178047648</v>
      </c>
      <c r="Q146" s="218">
        <v>18581.193178047648</v>
      </c>
      <c r="R146" s="218">
        <v>18581.193178047648</v>
      </c>
    </row>
    <row r="147" spans="1:18" ht="15" customHeight="1">
      <c r="A147" s="199" t="s">
        <v>30</v>
      </c>
      <c r="B147" s="63"/>
      <c r="C147" s="200" t="s">
        <v>57</v>
      </c>
      <c r="D147" s="200"/>
      <c r="E147" s="70">
        <v>38809.440000000002</v>
      </c>
      <c r="F147" s="70">
        <v>3000</v>
      </c>
      <c r="G147" s="70">
        <v>3000</v>
      </c>
      <c r="H147" s="86">
        <v>6000</v>
      </c>
      <c r="I147" s="86">
        <v>6000</v>
      </c>
      <c r="L147" s="190">
        <v>7.5345000000000004</v>
      </c>
      <c r="N147" s="218">
        <v>5150.8978697989251</v>
      </c>
      <c r="O147" s="218">
        <v>398.16842524387812</v>
      </c>
      <c r="P147" s="218">
        <v>398.16842524387812</v>
      </c>
      <c r="Q147" s="218">
        <v>796.33685048775624</v>
      </c>
      <c r="R147" s="218">
        <v>796.33685048775624</v>
      </c>
    </row>
    <row r="148" spans="1:18" ht="26.25">
      <c r="A148" s="199" t="s">
        <v>23</v>
      </c>
      <c r="B148" s="63"/>
      <c r="C148" s="196" t="s">
        <v>24</v>
      </c>
      <c r="D148" s="196"/>
      <c r="E148" s="70">
        <v>172732.18</v>
      </c>
      <c r="F148" s="70">
        <v>180000</v>
      </c>
      <c r="G148" s="70">
        <v>140000</v>
      </c>
      <c r="H148" s="64">
        <v>115000</v>
      </c>
      <c r="I148" s="64">
        <v>115000</v>
      </c>
      <c r="L148" s="190">
        <v>7.5345000000000004</v>
      </c>
      <c r="N148" s="218">
        <v>22925.500033180699</v>
      </c>
      <c r="O148" s="218">
        <v>23890.105514632687</v>
      </c>
      <c r="P148" s="218">
        <v>18581.193178047648</v>
      </c>
      <c r="Q148" s="218">
        <v>15263.122967681995</v>
      </c>
      <c r="R148" s="218">
        <v>15263.122967681995</v>
      </c>
    </row>
    <row r="149" spans="1:18" ht="39">
      <c r="A149" s="199" t="s">
        <v>31</v>
      </c>
      <c r="B149" s="63"/>
      <c r="C149" s="196" t="s">
        <v>87</v>
      </c>
      <c r="D149" s="196"/>
      <c r="E149" s="70">
        <v>17050</v>
      </c>
      <c r="F149" s="70">
        <v>110000</v>
      </c>
      <c r="G149" s="70">
        <v>110000</v>
      </c>
      <c r="H149" s="64">
        <v>50000</v>
      </c>
      <c r="I149" s="64">
        <v>50000</v>
      </c>
      <c r="L149" s="190">
        <v>7.5345000000000004</v>
      </c>
      <c r="N149" s="218">
        <v>2262.9238834693742</v>
      </c>
      <c r="O149" s="218">
        <v>14599.508925608865</v>
      </c>
      <c r="P149" s="218">
        <v>14599.508925608865</v>
      </c>
      <c r="Q149" s="218">
        <v>6636.1404207313026</v>
      </c>
      <c r="R149" s="218">
        <v>6636.1404207313026</v>
      </c>
    </row>
    <row r="150" spans="1:18" ht="15" customHeight="1">
      <c r="A150" s="199" t="s">
        <v>35</v>
      </c>
      <c r="B150" s="63"/>
      <c r="C150" s="195" t="s">
        <v>64</v>
      </c>
      <c r="D150" s="195"/>
      <c r="E150" s="70">
        <v>5000</v>
      </c>
      <c r="F150" s="70">
        <v>10000</v>
      </c>
      <c r="G150" s="70">
        <v>10000</v>
      </c>
      <c r="H150" s="70">
        <v>10000</v>
      </c>
      <c r="I150" s="70">
        <v>20000</v>
      </c>
      <c r="L150" s="190">
        <v>7.5345000000000004</v>
      </c>
      <c r="N150" s="218">
        <v>663.61404207313024</v>
      </c>
      <c r="O150" s="218">
        <v>1327.2280841462605</v>
      </c>
      <c r="P150" s="218">
        <v>1327.2280841462605</v>
      </c>
      <c r="Q150" s="218">
        <v>1327.2280841462605</v>
      </c>
      <c r="R150" s="218">
        <v>2654.4561682925209</v>
      </c>
    </row>
    <row r="151" spans="1:18" ht="15">
      <c r="A151" s="199" t="s">
        <v>35</v>
      </c>
      <c r="B151" s="63"/>
      <c r="C151" s="201" t="s">
        <v>65</v>
      </c>
      <c r="D151" s="201"/>
      <c r="E151" s="70">
        <v>4400</v>
      </c>
      <c r="F151" s="70">
        <v>10000</v>
      </c>
      <c r="G151" s="70">
        <v>10000</v>
      </c>
      <c r="H151" s="70">
        <v>15000</v>
      </c>
      <c r="I151" s="70">
        <v>15000</v>
      </c>
      <c r="L151" s="190">
        <v>7.5345000000000004</v>
      </c>
      <c r="N151" s="218">
        <v>583.98035702435459</v>
      </c>
      <c r="O151" s="218">
        <v>1327.2280841462605</v>
      </c>
      <c r="P151" s="218">
        <v>1327.2280841462605</v>
      </c>
      <c r="Q151" s="218">
        <v>1990.8421262193906</v>
      </c>
      <c r="R151" s="218">
        <v>1990.8421262193906</v>
      </c>
    </row>
    <row r="152" spans="1:18" ht="15" customHeight="1">
      <c r="A152" s="199" t="s">
        <v>35</v>
      </c>
      <c r="B152" s="63"/>
      <c r="C152" s="195" t="s">
        <v>83</v>
      </c>
      <c r="D152" s="195"/>
      <c r="E152" s="70">
        <v>67051.16</v>
      </c>
      <c r="F152" s="70">
        <v>40000</v>
      </c>
      <c r="G152" s="70">
        <v>60000</v>
      </c>
      <c r="H152" s="70">
        <v>60000</v>
      </c>
      <c r="I152" s="70">
        <v>60000</v>
      </c>
      <c r="L152" s="190">
        <v>7.5345000000000004</v>
      </c>
      <c r="N152" s="218">
        <v>8899.2182626584381</v>
      </c>
      <c r="O152" s="218">
        <v>5308.9123365850419</v>
      </c>
      <c r="P152" s="218">
        <v>7963.3685048775624</v>
      </c>
      <c r="Q152" s="218">
        <v>7963.3685048775624</v>
      </c>
      <c r="R152" s="218">
        <v>7963.3685048775624</v>
      </c>
    </row>
    <row r="153" spans="1:18" ht="15" customHeight="1">
      <c r="A153" s="199" t="s">
        <v>34</v>
      </c>
      <c r="B153" s="63"/>
      <c r="C153" s="201" t="s">
        <v>62</v>
      </c>
      <c r="D153" s="201"/>
      <c r="E153" s="70">
        <v>27940</v>
      </c>
      <c r="F153" s="70">
        <v>15000</v>
      </c>
      <c r="G153" s="70">
        <v>15000</v>
      </c>
      <c r="H153" s="70">
        <v>10000</v>
      </c>
      <c r="I153" s="70">
        <v>10000</v>
      </c>
      <c r="L153" s="190">
        <v>7.5345000000000004</v>
      </c>
      <c r="N153" s="218">
        <v>3708.2752671046519</v>
      </c>
      <c r="O153" s="218">
        <v>1990.8421262193906</v>
      </c>
      <c r="P153" s="218">
        <v>1990.8421262193906</v>
      </c>
      <c r="Q153" s="218">
        <v>1327.2280841462605</v>
      </c>
      <c r="R153" s="218">
        <v>1327.2280841462605</v>
      </c>
    </row>
    <row r="154" spans="1:18" ht="26.25">
      <c r="A154" s="199" t="s">
        <v>34</v>
      </c>
      <c r="B154" s="63"/>
      <c r="C154" s="200" t="s">
        <v>93</v>
      </c>
      <c r="D154" s="200"/>
      <c r="E154" s="70">
        <v>124950</v>
      </c>
      <c r="F154" s="70">
        <v>100000</v>
      </c>
      <c r="G154" s="70">
        <v>100000</v>
      </c>
      <c r="H154" s="70">
        <v>100000</v>
      </c>
      <c r="I154" s="70">
        <v>100000</v>
      </c>
      <c r="L154" s="190">
        <v>7.5345000000000004</v>
      </c>
      <c r="N154" s="218">
        <v>16583.714911407526</v>
      </c>
      <c r="O154" s="218">
        <v>13272.280841462605</v>
      </c>
      <c r="P154" s="218">
        <v>13272.280841462605</v>
      </c>
      <c r="Q154" s="218">
        <v>13272.280841462605</v>
      </c>
      <c r="R154" s="218">
        <v>13272.280841462605</v>
      </c>
    </row>
    <row r="155" spans="1:18" ht="15" customHeight="1">
      <c r="A155" s="199" t="s">
        <v>34</v>
      </c>
      <c r="B155" s="63"/>
      <c r="C155" s="200" t="s">
        <v>63</v>
      </c>
      <c r="D155" s="200"/>
      <c r="E155" s="70">
        <v>0</v>
      </c>
      <c r="F155" s="70">
        <v>3000</v>
      </c>
      <c r="G155" s="70">
        <v>3000</v>
      </c>
      <c r="H155" s="86">
        <v>6000</v>
      </c>
      <c r="I155" s="86">
        <v>6000</v>
      </c>
      <c r="L155" s="190">
        <v>7.5345000000000004</v>
      </c>
      <c r="N155" s="218">
        <v>0</v>
      </c>
      <c r="O155" s="218">
        <v>398.16842524387812</v>
      </c>
      <c r="P155" s="218">
        <v>398.16842524387812</v>
      </c>
      <c r="Q155" s="218">
        <v>796.33685048775624</v>
      </c>
      <c r="R155" s="218">
        <v>796.33685048775624</v>
      </c>
    </row>
    <row r="156" spans="1:18" ht="15" customHeight="1">
      <c r="A156" s="199" t="s">
        <v>34</v>
      </c>
      <c r="B156" s="63"/>
      <c r="C156" s="195" t="s">
        <v>88</v>
      </c>
      <c r="D156" s="195"/>
      <c r="E156" s="70">
        <v>0</v>
      </c>
      <c r="F156" s="70">
        <v>50000</v>
      </c>
      <c r="G156" s="70">
        <v>90000</v>
      </c>
      <c r="H156" s="70">
        <v>50000</v>
      </c>
      <c r="I156" s="70">
        <v>100000</v>
      </c>
      <c r="L156" s="190">
        <v>7.5345000000000004</v>
      </c>
      <c r="N156" s="218">
        <v>0</v>
      </c>
      <c r="O156" s="218">
        <v>6636.1404207313026</v>
      </c>
      <c r="P156" s="218">
        <v>11945.052757316344</v>
      </c>
      <c r="Q156" s="218">
        <v>6636.1404207313026</v>
      </c>
      <c r="R156" s="218">
        <v>13272.280841462605</v>
      </c>
    </row>
    <row r="157" spans="1:18" ht="15">
      <c r="A157" s="199" t="s">
        <v>36</v>
      </c>
      <c r="B157" s="63"/>
      <c r="C157" s="201" t="s">
        <v>66</v>
      </c>
      <c r="D157" s="201"/>
      <c r="E157" s="70">
        <v>49100</v>
      </c>
      <c r="F157" s="70">
        <v>25000</v>
      </c>
      <c r="G157" s="70">
        <v>20000</v>
      </c>
      <c r="H157" s="70">
        <v>20000</v>
      </c>
      <c r="I157" s="70">
        <v>25000</v>
      </c>
      <c r="L157" s="190">
        <v>7.5345000000000004</v>
      </c>
      <c r="N157" s="218">
        <v>6516.6898931581391</v>
      </c>
      <c r="O157" s="218">
        <v>3318.0702103656513</v>
      </c>
      <c r="P157" s="218">
        <v>2654.4561682925209</v>
      </c>
      <c r="Q157" s="218">
        <v>2654.4561682925209</v>
      </c>
      <c r="R157" s="218">
        <v>3318.0702103656513</v>
      </c>
    </row>
    <row r="158" spans="1:18" ht="15" customHeight="1">
      <c r="A158" s="199" t="s">
        <v>40</v>
      </c>
      <c r="B158" s="63"/>
      <c r="C158" s="201" t="s">
        <v>68</v>
      </c>
      <c r="D158" s="201"/>
      <c r="E158" s="70">
        <v>150000</v>
      </c>
      <c r="F158" s="70">
        <v>170000</v>
      </c>
      <c r="G158" s="70">
        <v>170000</v>
      </c>
      <c r="H158" s="64">
        <v>170000</v>
      </c>
      <c r="I158" s="64">
        <v>170000</v>
      </c>
      <c r="L158" s="190">
        <v>7.5345000000000004</v>
      </c>
      <c r="N158" s="218">
        <v>19908.421262193908</v>
      </c>
      <c r="O158" s="218">
        <v>22562.877430486427</v>
      </c>
      <c r="P158" s="218">
        <v>22562.877430486427</v>
      </c>
      <c r="Q158" s="218">
        <v>22562.877430486427</v>
      </c>
      <c r="R158" s="218">
        <v>22562.877430486427</v>
      </c>
    </row>
    <row r="159" spans="1:18" ht="15" customHeight="1">
      <c r="A159" s="199" t="s">
        <v>39</v>
      </c>
      <c r="B159" s="63"/>
      <c r="C159" s="201" t="s">
        <v>67</v>
      </c>
      <c r="D159" s="201"/>
      <c r="E159" s="70">
        <v>0</v>
      </c>
      <c r="F159" s="70">
        <v>5000</v>
      </c>
      <c r="G159" s="70">
        <v>10000</v>
      </c>
      <c r="H159" s="70">
        <v>10000</v>
      </c>
      <c r="I159" s="70">
        <v>10000</v>
      </c>
      <c r="L159" s="190">
        <v>7.5345000000000004</v>
      </c>
      <c r="N159" s="218">
        <v>0</v>
      </c>
      <c r="O159" s="218">
        <v>663.61404207313024</v>
      </c>
      <c r="P159" s="218">
        <v>1327.2280841462605</v>
      </c>
      <c r="Q159" s="218">
        <v>1327.2280841462605</v>
      </c>
      <c r="R159" s="218">
        <v>1327.2280841462605</v>
      </c>
    </row>
    <row r="160" spans="1:18" ht="15">
      <c r="A160" s="199" t="s">
        <v>37</v>
      </c>
      <c r="B160" s="63"/>
      <c r="C160" s="201" t="s">
        <v>94</v>
      </c>
      <c r="D160" s="201"/>
      <c r="E160" s="70">
        <v>31200</v>
      </c>
      <c r="F160" s="70">
        <v>50000</v>
      </c>
      <c r="G160" s="70">
        <v>60000</v>
      </c>
      <c r="H160" s="70">
        <v>60000</v>
      </c>
      <c r="I160" s="70">
        <v>60000</v>
      </c>
      <c r="L160" s="190">
        <v>7.5345000000000004</v>
      </c>
      <c r="N160" s="218">
        <v>4140.9516225363323</v>
      </c>
      <c r="O160" s="218">
        <v>6636.1404207313026</v>
      </c>
      <c r="P160" s="218">
        <v>7963.3685048775624</v>
      </c>
      <c r="Q160" s="218">
        <v>7963.3685048775624</v>
      </c>
      <c r="R160" s="218">
        <v>7963.3685048775624</v>
      </c>
    </row>
    <row r="161" spans="1:18" ht="15" customHeight="1">
      <c r="A161" s="199" t="s">
        <v>41</v>
      </c>
      <c r="B161" s="63"/>
      <c r="C161" s="195" t="s">
        <v>69</v>
      </c>
      <c r="D161" s="195"/>
      <c r="E161" s="70">
        <v>40000</v>
      </c>
      <c r="F161" s="70">
        <v>50000</v>
      </c>
      <c r="G161" s="70">
        <v>50000</v>
      </c>
      <c r="H161" s="64">
        <v>50000</v>
      </c>
      <c r="I161" s="64">
        <v>50000</v>
      </c>
      <c r="L161" s="190">
        <v>7.5345000000000004</v>
      </c>
      <c r="N161" s="218">
        <v>5308.9123365850419</v>
      </c>
      <c r="O161" s="218">
        <v>6636.1404207313026</v>
      </c>
      <c r="P161" s="218">
        <v>6636.1404207313026</v>
      </c>
      <c r="Q161" s="218">
        <v>6636.1404207313026</v>
      </c>
      <c r="R161" s="218">
        <v>6636.1404207313026</v>
      </c>
    </row>
    <row r="162" spans="1:18" ht="15" customHeight="1">
      <c r="A162" s="199" t="s">
        <v>42</v>
      </c>
      <c r="B162" s="63"/>
      <c r="C162" s="196" t="s">
        <v>70</v>
      </c>
      <c r="D162" s="196"/>
      <c r="E162" s="70">
        <v>46530</v>
      </c>
      <c r="F162" s="70">
        <v>70000</v>
      </c>
      <c r="G162" s="70">
        <v>70000</v>
      </c>
      <c r="H162" s="64">
        <v>50000</v>
      </c>
      <c r="I162" s="64">
        <v>50000</v>
      </c>
      <c r="L162" s="190">
        <v>7.5345000000000004</v>
      </c>
      <c r="N162" s="218">
        <v>6175.59227553255</v>
      </c>
      <c r="O162" s="218">
        <v>9290.596589023824</v>
      </c>
      <c r="P162" s="218">
        <v>9290.596589023824</v>
      </c>
      <c r="Q162" s="218">
        <v>6636.1404207313026</v>
      </c>
      <c r="R162" s="218">
        <v>6636.1404207313026</v>
      </c>
    </row>
    <row r="163" spans="1:18" ht="26.25">
      <c r="A163" s="199" t="s">
        <v>43</v>
      </c>
      <c r="B163" s="63"/>
      <c r="C163" s="196" t="s">
        <v>71</v>
      </c>
      <c r="D163" s="196"/>
      <c r="E163" s="70">
        <v>1799.99</v>
      </c>
      <c r="F163" s="70">
        <v>5000</v>
      </c>
      <c r="G163" s="70">
        <v>5000</v>
      </c>
      <c r="H163" s="64">
        <v>5000</v>
      </c>
      <c r="I163" s="64">
        <v>5000</v>
      </c>
      <c r="L163" s="190">
        <v>7.5345000000000004</v>
      </c>
      <c r="N163" s="218">
        <v>238.89972791824275</v>
      </c>
      <c r="O163" s="218">
        <v>663.61404207313024</v>
      </c>
      <c r="P163" s="218">
        <v>663.61404207313024</v>
      </c>
      <c r="Q163" s="218">
        <v>663.61404207313024</v>
      </c>
      <c r="R163" s="218">
        <v>663.61404207313024</v>
      </c>
    </row>
    <row r="164" spans="1:18" ht="15" customHeight="1">
      <c r="A164" s="199" t="s">
        <v>43</v>
      </c>
      <c r="B164" s="63"/>
      <c r="C164" s="197" t="s">
        <v>72</v>
      </c>
      <c r="D164" s="197"/>
      <c r="E164" s="70">
        <v>27699.5</v>
      </c>
      <c r="F164" s="70">
        <v>30000</v>
      </c>
      <c r="G164" s="70">
        <v>30000</v>
      </c>
      <c r="H164" s="70">
        <v>30000</v>
      </c>
      <c r="I164" s="70">
        <v>3000</v>
      </c>
      <c r="L164" s="190">
        <v>7.5345000000000004</v>
      </c>
      <c r="N164" s="218">
        <v>3676.3554316809341</v>
      </c>
      <c r="O164" s="218">
        <v>3981.6842524387812</v>
      </c>
      <c r="P164" s="218">
        <v>3981.6842524387812</v>
      </c>
      <c r="Q164" s="218">
        <v>3981.6842524387812</v>
      </c>
      <c r="R164" s="218">
        <v>398.16842524387812</v>
      </c>
    </row>
    <row r="165" spans="1:18" ht="15" customHeight="1">
      <c r="A165" s="199"/>
      <c r="B165" s="63"/>
      <c r="C165" s="197"/>
      <c r="D165" s="197"/>
      <c r="E165" s="70"/>
      <c r="F165" s="70"/>
      <c r="G165" s="70"/>
      <c r="H165" s="70"/>
      <c r="I165" s="70"/>
      <c r="L165" s="190">
        <v>7.5345000000000004</v>
      </c>
      <c r="N165" s="218">
        <v>0</v>
      </c>
      <c r="O165" s="218">
        <v>0</v>
      </c>
      <c r="P165" s="218">
        <v>0</v>
      </c>
      <c r="Q165" s="218">
        <v>0</v>
      </c>
      <c r="R165" s="218">
        <v>0</v>
      </c>
    </row>
    <row r="166" spans="1:18" ht="15" customHeight="1">
      <c r="A166" s="199"/>
      <c r="B166" s="63"/>
      <c r="C166" s="197"/>
      <c r="D166" s="197"/>
      <c r="E166" s="70"/>
      <c r="F166" s="70"/>
      <c r="G166" s="70"/>
      <c r="H166" s="70"/>
      <c r="I166" s="70"/>
      <c r="L166" s="190">
        <v>7.5345000000000004</v>
      </c>
      <c r="N166" s="218">
        <v>0</v>
      </c>
      <c r="O166" s="218">
        <v>0</v>
      </c>
      <c r="P166" s="218">
        <v>0</v>
      </c>
      <c r="Q166" s="218">
        <v>0</v>
      </c>
      <c r="R166" s="218">
        <v>0</v>
      </c>
    </row>
    <row r="167" spans="1:18" ht="15" customHeight="1">
      <c r="A167" s="191" t="s">
        <v>3</v>
      </c>
      <c r="B167" s="192" t="s">
        <v>141</v>
      </c>
      <c r="C167" s="193"/>
      <c r="D167" s="193"/>
      <c r="E167" s="218">
        <v>57948.106709137959</v>
      </c>
      <c r="F167" s="218">
        <v>54835.743579534137</v>
      </c>
      <c r="G167" s="218">
        <v>62977.796741655045</v>
      </c>
      <c r="H167" s="218">
        <v>63170.647103026065</v>
      </c>
      <c r="I167" s="218">
        <v>64014.737116031407</v>
      </c>
      <c r="L167" s="190">
        <v>7.5345000000000004</v>
      </c>
      <c r="N167" s="218">
        <v>57948.106709137959</v>
      </c>
      <c r="O167" s="218">
        <v>54835.743579534137</v>
      </c>
      <c r="P167" s="218">
        <v>62977.796741655045</v>
      </c>
      <c r="Q167" s="218">
        <v>63170.647103026065</v>
      </c>
      <c r="R167" s="218">
        <v>64014.737116031407</v>
      </c>
    </row>
    <row r="168" spans="1:18" ht="15" customHeight="1">
      <c r="A168" s="191" t="s">
        <v>3</v>
      </c>
      <c r="B168" s="192" t="s">
        <v>141</v>
      </c>
      <c r="C168" s="193"/>
      <c r="D168" s="193"/>
      <c r="E168" s="218">
        <v>4820.9383502554911</v>
      </c>
      <c r="F168" s="218">
        <v>3742.7831972924546</v>
      </c>
      <c r="G168" s="218">
        <v>3742.7831972924546</v>
      </c>
      <c r="H168" s="218">
        <v>3848.9614440241553</v>
      </c>
      <c r="I168" s="218">
        <v>3848.9614440241553</v>
      </c>
      <c r="L168" s="190">
        <v>7.5345000000000004</v>
      </c>
      <c r="N168" s="218">
        <v>4820.9383502554911</v>
      </c>
      <c r="O168" s="218">
        <v>3742.7831972924546</v>
      </c>
      <c r="P168" s="218">
        <v>3742.7831972924546</v>
      </c>
      <c r="Q168" s="218">
        <v>3848.9614440241553</v>
      </c>
      <c r="R168" s="218">
        <v>3848.9614440241553</v>
      </c>
    </row>
    <row r="169" spans="1:18" ht="15">
      <c r="A169" s="191" t="s">
        <v>3</v>
      </c>
      <c r="B169" s="192" t="s">
        <v>141</v>
      </c>
      <c r="C169" s="193"/>
      <c r="D169" s="193"/>
      <c r="E169" s="218">
        <v>2409.7484902780543</v>
      </c>
      <c r="F169" s="218">
        <v>1327.2280841462605</v>
      </c>
      <c r="G169" s="218">
        <v>1327.2280841462605</v>
      </c>
      <c r="H169" s="218">
        <v>1327.2280841462605</v>
      </c>
      <c r="I169" s="218">
        <v>1327.2280841462605</v>
      </c>
      <c r="L169" s="190">
        <v>7.5345000000000004</v>
      </c>
      <c r="N169" s="218">
        <v>2409.7484902780543</v>
      </c>
      <c r="O169" s="218">
        <v>1327.2280841462605</v>
      </c>
      <c r="P169" s="218">
        <v>1327.2280841462605</v>
      </c>
      <c r="Q169" s="218">
        <v>1327.2280841462605</v>
      </c>
      <c r="R169" s="218">
        <v>1327.2280841462605</v>
      </c>
    </row>
    <row r="170" spans="1:18" ht="15" customHeight="1">
      <c r="A170" s="191" t="s">
        <v>3</v>
      </c>
      <c r="B170" s="192" t="s">
        <v>141</v>
      </c>
      <c r="C170" s="193"/>
      <c r="D170" s="193"/>
      <c r="E170" s="218">
        <v>0</v>
      </c>
      <c r="F170" s="218">
        <v>132.72280841462606</v>
      </c>
      <c r="G170" s="218">
        <v>132.72280841462606</v>
      </c>
      <c r="H170" s="218">
        <v>132.72280841462606</v>
      </c>
      <c r="I170" s="218">
        <v>132.72280841462606</v>
      </c>
      <c r="L170" s="190">
        <v>7.5345000000000004</v>
      </c>
      <c r="N170" s="218">
        <v>0</v>
      </c>
      <c r="O170" s="218">
        <v>132.72280841462606</v>
      </c>
      <c r="P170" s="218">
        <v>132.72280841462606</v>
      </c>
      <c r="Q170" s="218">
        <v>132.72280841462606</v>
      </c>
      <c r="R170" s="218">
        <v>132.72280841462606</v>
      </c>
    </row>
    <row r="171" spans="1:18" ht="15" customHeight="1">
      <c r="A171" s="191" t="s">
        <v>3</v>
      </c>
      <c r="B171" s="192" t="s">
        <v>141</v>
      </c>
      <c r="C171" s="193"/>
      <c r="D171" s="193"/>
      <c r="E171" s="218">
        <v>331.80702103656512</v>
      </c>
      <c r="F171" s="218">
        <v>1327.2280841462605</v>
      </c>
      <c r="G171" s="218">
        <v>1327.2280841462605</v>
      </c>
      <c r="H171" s="218">
        <v>1592.6737009755125</v>
      </c>
      <c r="I171" s="218">
        <v>1592.6737009755125</v>
      </c>
      <c r="L171" s="190">
        <v>7.5345000000000004</v>
      </c>
      <c r="N171" s="218">
        <v>331.80702103656512</v>
      </c>
      <c r="O171" s="218">
        <v>1327.2280841462605</v>
      </c>
      <c r="P171" s="218">
        <v>1327.2280841462605</v>
      </c>
      <c r="Q171" s="218">
        <v>1592.6737009755125</v>
      </c>
      <c r="R171" s="218">
        <v>1592.6737009755125</v>
      </c>
    </row>
    <row r="172" spans="1:18" ht="15">
      <c r="A172" s="191" t="s">
        <v>3</v>
      </c>
      <c r="B172" s="192" t="s">
        <v>141</v>
      </c>
      <c r="C172" s="193"/>
      <c r="D172" s="193"/>
      <c r="E172" s="218">
        <v>13776.619550069679</v>
      </c>
      <c r="F172" s="218">
        <v>4330.0816245271744</v>
      </c>
      <c r="G172" s="218">
        <v>4330.0816245271744</v>
      </c>
      <c r="H172" s="218">
        <v>7963.3685048775624</v>
      </c>
      <c r="I172" s="218">
        <v>7963.3685048775624</v>
      </c>
      <c r="L172" s="190">
        <v>7.5345000000000004</v>
      </c>
      <c r="N172" s="218">
        <v>13776.619550069679</v>
      </c>
      <c r="O172" s="218">
        <v>4330.0816245271744</v>
      </c>
      <c r="P172" s="218">
        <v>4330.0816245271744</v>
      </c>
      <c r="Q172" s="218">
        <v>7963.3685048775624</v>
      </c>
      <c r="R172" s="218">
        <v>7963.3685048775624</v>
      </c>
    </row>
    <row r="173" spans="1:18" ht="15" customHeight="1">
      <c r="A173" s="191" t="s">
        <v>3</v>
      </c>
      <c r="B173" s="192" t="s">
        <v>141</v>
      </c>
      <c r="C173" s="193"/>
      <c r="D173" s="193"/>
      <c r="E173" s="218">
        <v>7981.0047116596979</v>
      </c>
      <c r="F173" s="218">
        <v>0</v>
      </c>
      <c r="G173" s="218">
        <v>0</v>
      </c>
      <c r="H173" s="218">
        <v>0</v>
      </c>
      <c r="I173" s="218">
        <v>5972.5263786581718</v>
      </c>
      <c r="L173" s="190">
        <v>7.5345000000000004</v>
      </c>
      <c r="N173" s="218">
        <v>7981.0047116596979</v>
      </c>
      <c r="O173" s="218">
        <v>0</v>
      </c>
      <c r="P173" s="218">
        <v>0</v>
      </c>
      <c r="Q173" s="218">
        <v>0</v>
      </c>
      <c r="R173" s="218">
        <v>5972.5263786581718</v>
      </c>
    </row>
    <row r="174" spans="1:18" ht="15" customHeight="1">
      <c r="A174" s="191" t="s">
        <v>3</v>
      </c>
      <c r="B174" s="192" t="s">
        <v>141</v>
      </c>
      <c r="C174" s="193"/>
      <c r="D174" s="193"/>
      <c r="E174" s="218">
        <v>780.87862499170478</v>
      </c>
      <c r="F174" s="218">
        <v>0</v>
      </c>
      <c r="G174" s="218">
        <v>0</v>
      </c>
      <c r="H174" s="218">
        <v>0</v>
      </c>
      <c r="I174" s="218">
        <v>1327.2280841462605</v>
      </c>
      <c r="L174" s="190">
        <v>7.5345000000000004</v>
      </c>
      <c r="N174" s="218">
        <v>780.87862499170478</v>
      </c>
      <c r="O174" s="218">
        <v>0</v>
      </c>
      <c r="P174" s="218">
        <v>0</v>
      </c>
      <c r="Q174" s="218">
        <v>0</v>
      </c>
      <c r="R174" s="218">
        <v>1327.2280841462605</v>
      </c>
    </row>
    <row r="175" spans="1:18" ht="15">
      <c r="A175" s="191" t="s">
        <v>3</v>
      </c>
      <c r="B175" s="192" t="s">
        <v>141</v>
      </c>
      <c r="C175" s="193"/>
      <c r="D175" s="193"/>
      <c r="E175" s="218">
        <v>0</v>
      </c>
      <c r="F175" s="218">
        <v>9290.596589023824</v>
      </c>
      <c r="G175" s="218">
        <v>9290.596589023824</v>
      </c>
      <c r="H175" s="218">
        <v>0</v>
      </c>
      <c r="I175" s="218">
        <v>2654.4561682925209</v>
      </c>
      <c r="L175" s="190">
        <v>7.5345000000000004</v>
      </c>
      <c r="N175" s="218">
        <v>0</v>
      </c>
      <c r="O175" s="218">
        <v>9290.596589023824</v>
      </c>
      <c r="P175" s="218">
        <v>9290.596589023824</v>
      </c>
      <c r="Q175" s="218">
        <v>0</v>
      </c>
      <c r="R175" s="218">
        <v>2654.4561682925209</v>
      </c>
    </row>
    <row r="176" spans="1:18" ht="15">
      <c r="A176" s="191"/>
      <c r="B176" s="192"/>
      <c r="C176" s="193"/>
      <c r="D176" s="193"/>
      <c r="E176" s="218">
        <v>88049.103457429155</v>
      </c>
      <c r="F176" s="218">
        <v>74986.383967084723</v>
      </c>
      <c r="G176" s="218">
        <v>83128.43712920566</v>
      </c>
      <c r="H176" s="218">
        <v>78035.601645464179</v>
      </c>
      <c r="I176" s="218">
        <v>88833.902289566482</v>
      </c>
      <c r="L176" s="190">
        <v>7.5345000000000004</v>
      </c>
      <c r="N176" s="218">
        <v>88049.103457429155</v>
      </c>
      <c r="O176" s="218">
        <v>74986.383967084723</v>
      </c>
      <c r="P176" s="218">
        <v>83128.43712920566</v>
      </c>
      <c r="Q176" s="218">
        <v>78035.601645464179</v>
      </c>
      <c r="R176" s="218">
        <v>88833.902289566482</v>
      </c>
    </row>
    <row r="177" spans="1:18" ht="15">
      <c r="A177" s="191"/>
      <c r="B177" s="192"/>
      <c r="C177" s="193"/>
      <c r="D177" s="193"/>
      <c r="E177" s="218">
        <v>0</v>
      </c>
      <c r="F177" s="218">
        <v>0</v>
      </c>
      <c r="G177" s="218">
        <v>0</v>
      </c>
      <c r="H177" s="218">
        <v>0</v>
      </c>
      <c r="I177" s="218">
        <v>0</v>
      </c>
      <c r="L177" s="190">
        <v>7.5345000000000004</v>
      </c>
      <c r="N177" s="218">
        <v>0</v>
      </c>
      <c r="O177" s="218">
        <v>0</v>
      </c>
      <c r="P177" s="218">
        <v>0</v>
      </c>
      <c r="Q177" s="218">
        <v>0</v>
      </c>
      <c r="R177" s="218">
        <v>0</v>
      </c>
    </row>
    <row r="178" spans="1:18" ht="15" customHeight="1">
      <c r="A178" s="191" t="s">
        <v>14</v>
      </c>
      <c r="B178" s="192" t="s">
        <v>140</v>
      </c>
      <c r="C178" s="193"/>
      <c r="D178" s="193"/>
      <c r="E178" s="218">
        <v>6171.6105912801113</v>
      </c>
      <c r="F178" s="218">
        <v>20572.035304267036</v>
      </c>
      <c r="G178" s="218">
        <v>14599.508925608865</v>
      </c>
      <c r="H178" s="218">
        <v>7963.3685048775624</v>
      </c>
      <c r="I178" s="218">
        <v>7963.3685048775624</v>
      </c>
      <c r="L178" s="190">
        <v>7.5345000000000004</v>
      </c>
      <c r="N178" s="218">
        <v>6171.6105912801113</v>
      </c>
      <c r="O178" s="218">
        <v>20572.035304267036</v>
      </c>
      <c r="P178" s="218">
        <v>14599.508925608865</v>
      </c>
      <c r="Q178" s="218">
        <v>7963.3685048775624</v>
      </c>
      <c r="R178" s="218">
        <v>7963.3685048775624</v>
      </c>
    </row>
    <row r="179" spans="1:18" ht="15" customHeight="1">
      <c r="A179" s="191" t="s">
        <v>14</v>
      </c>
      <c r="B179" s="192" t="s">
        <v>140</v>
      </c>
      <c r="C179" s="193"/>
      <c r="D179" s="193"/>
      <c r="E179" s="218">
        <v>4446.2140818899725</v>
      </c>
      <c r="F179" s="218">
        <v>4446.2140818899725</v>
      </c>
      <c r="G179" s="218">
        <v>4446.2140818899725</v>
      </c>
      <c r="H179" s="218">
        <v>4446.2140818899725</v>
      </c>
      <c r="I179" s="218">
        <v>4446.2140818899725</v>
      </c>
      <c r="L179" s="190">
        <v>7.5345000000000004</v>
      </c>
      <c r="N179" s="218">
        <v>4446.2140818899725</v>
      </c>
      <c r="O179" s="218">
        <v>4446.2140818899725</v>
      </c>
      <c r="P179" s="218">
        <v>4446.2140818899725</v>
      </c>
      <c r="Q179" s="218">
        <v>4446.2140818899725</v>
      </c>
      <c r="R179" s="218">
        <v>4446.2140818899725</v>
      </c>
    </row>
    <row r="180" spans="1:18" ht="15" customHeight="1">
      <c r="A180" s="191"/>
      <c r="B180" s="192"/>
      <c r="C180" s="193"/>
      <c r="D180" s="193"/>
      <c r="E180" s="218">
        <v>10617.824673170084</v>
      </c>
      <c r="F180" s="218">
        <v>25018.249386157011</v>
      </c>
      <c r="G180" s="218">
        <v>19045.723007498837</v>
      </c>
      <c r="H180" s="218">
        <v>12409.582586767536</v>
      </c>
      <c r="I180" s="218">
        <v>12409.582586767536</v>
      </c>
      <c r="L180" s="190">
        <v>7.5345000000000004</v>
      </c>
      <c r="N180" s="218">
        <v>10617.824673170084</v>
      </c>
      <c r="O180" s="218">
        <v>25018.249386157011</v>
      </c>
      <c r="P180" s="218">
        <v>19045.723007498837</v>
      </c>
      <c r="Q180" s="218">
        <v>12409.582586767536</v>
      </c>
      <c r="R180" s="218">
        <v>12409.582586767536</v>
      </c>
    </row>
    <row r="181" spans="1:18" ht="15" customHeight="1">
      <c r="A181" s="191"/>
      <c r="B181" s="192"/>
      <c r="C181" s="193"/>
      <c r="D181" s="193"/>
      <c r="E181" s="218">
        <v>0</v>
      </c>
      <c r="F181" s="218">
        <v>0</v>
      </c>
      <c r="G181" s="218">
        <v>0</v>
      </c>
      <c r="H181" s="218">
        <v>0</v>
      </c>
      <c r="I181" s="218">
        <v>0</v>
      </c>
      <c r="L181" s="190">
        <v>7.5345000000000004</v>
      </c>
      <c r="N181" s="218">
        <v>0</v>
      </c>
      <c r="O181" s="218">
        <v>0</v>
      </c>
      <c r="P181" s="218">
        <v>0</v>
      </c>
      <c r="Q181" s="218">
        <v>0</v>
      </c>
      <c r="R181" s="218">
        <v>0</v>
      </c>
    </row>
    <row r="182" spans="1:18" ht="45">
      <c r="A182" s="191" t="s">
        <v>17</v>
      </c>
      <c r="B182" s="192" t="s">
        <v>139</v>
      </c>
      <c r="C182" s="193"/>
      <c r="D182" s="193"/>
      <c r="E182" s="218">
        <v>663.61404207313024</v>
      </c>
      <c r="F182" s="218">
        <v>663.61404207313024</v>
      </c>
      <c r="G182" s="218">
        <v>663.61404207313024</v>
      </c>
      <c r="H182" s="218">
        <v>663.61404207313024</v>
      </c>
      <c r="I182" s="218">
        <v>663.61404207313024</v>
      </c>
      <c r="L182" s="190">
        <v>7.5345000000000004</v>
      </c>
      <c r="N182" s="218">
        <v>663.61404207313024</v>
      </c>
      <c r="O182" s="218">
        <v>663.61404207313024</v>
      </c>
      <c r="P182" s="218">
        <v>663.61404207313024</v>
      </c>
      <c r="Q182" s="218">
        <v>663.61404207313024</v>
      </c>
      <c r="R182" s="218">
        <v>663.61404207313024</v>
      </c>
    </row>
    <row r="183" spans="1:18" ht="45">
      <c r="A183" s="191" t="s">
        <v>17</v>
      </c>
      <c r="B183" s="192" t="s">
        <v>139</v>
      </c>
      <c r="C183" s="193"/>
      <c r="D183" s="193"/>
      <c r="E183" s="218">
        <v>0</v>
      </c>
      <c r="F183" s="218">
        <v>663.61404207313024</v>
      </c>
      <c r="G183" s="218">
        <v>663.61404207313024</v>
      </c>
      <c r="H183" s="218">
        <v>796.33685048775624</v>
      </c>
      <c r="I183" s="218">
        <v>796.33685048775624</v>
      </c>
      <c r="L183" s="190">
        <v>7.5345000000000004</v>
      </c>
      <c r="N183" s="218">
        <v>0</v>
      </c>
      <c r="O183" s="218">
        <v>663.61404207313024</v>
      </c>
      <c r="P183" s="218">
        <v>663.61404207313024</v>
      </c>
      <c r="Q183" s="218">
        <v>796.33685048775624</v>
      </c>
      <c r="R183" s="218">
        <v>796.33685048775624</v>
      </c>
    </row>
    <row r="184" spans="1:18" ht="15" customHeight="1">
      <c r="A184" s="191" t="s">
        <v>17</v>
      </c>
      <c r="B184" s="192" t="s">
        <v>139</v>
      </c>
      <c r="C184" s="193"/>
      <c r="D184" s="193"/>
      <c r="E184" s="218">
        <v>0</v>
      </c>
      <c r="F184" s="218">
        <v>663.61404207313024</v>
      </c>
      <c r="G184" s="218">
        <v>663.61404207313024</v>
      </c>
      <c r="H184" s="218">
        <v>663.61404207313024</v>
      </c>
      <c r="I184" s="218">
        <v>663.61404207313024</v>
      </c>
      <c r="L184" s="190">
        <v>7.5345000000000004</v>
      </c>
      <c r="N184" s="218">
        <v>0</v>
      </c>
      <c r="O184" s="218">
        <v>663.61404207313024</v>
      </c>
      <c r="P184" s="218">
        <v>663.61404207313024</v>
      </c>
      <c r="Q184" s="218">
        <v>663.61404207313024</v>
      </c>
      <c r="R184" s="218">
        <v>663.61404207313024</v>
      </c>
    </row>
    <row r="185" spans="1:18" ht="15" customHeight="1">
      <c r="A185" s="191"/>
      <c r="B185" s="192"/>
      <c r="C185" s="193"/>
      <c r="D185" s="193"/>
      <c r="E185" s="218">
        <v>663.61404207313024</v>
      </c>
      <c r="F185" s="218">
        <v>1990.8421262193906</v>
      </c>
      <c r="G185" s="218">
        <v>1990.8421262193906</v>
      </c>
      <c r="H185" s="218">
        <v>2123.5649346340169</v>
      </c>
      <c r="I185" s="218">
        <v>2123.5649346340169</v>
      </c>
      <c r="L185" s="190">
        <v>7.5345000000000004</v>
      </c>
      <c r="N185" s="218">
        <v>663.61404207313024</v>
      </c>
      <c r="O185" s="218">
        <v>1990.8421262193906</v>
      </c>
      <c r="P185" s="218">
        <v>1990.8421262193906</v>
      </c>
      <c r="Q185" s="218">
        <v>2123.5649346340169</v>
      </c>
      <c r="R185" s="218">
        <v>2123.5649346340169</v>
      </c>
    </row>
    <row r="186" spans="1:18" ht="15" customHeight="1">
      <c r="A186" s="191"/>
      <c r="B186" s="192"/>
      <c r="C186" s="193"/>
      <c r="D186" s="193"/>
      <c r="E186" s="218">
        <v>0</v>
      </c>
      <c r="F186" s="218">
        <v>0</v>
      </c>
      <c r="G186" s="218">
        <v>0</v>
      </c>
      <c r="H186" s="218">
        <v>0</v>
      </c>
      <c r="I186" s="218">
        <v>0</v>
      </c>
      <c r="L186" s="190">
        <v>7.5345000000000004</v>
      </c>
      <c r="N186" s="218">
        <v>0</v>
      </c>
      <c r="O186" s="218">
        <v>0</v>
      </c>
      <c r="P186" s="218">
        <v>0</v>
      </c>
      <c r="Q186" s="218">
        <v>0</v>
      </c>
      <c r="R186" s="218">
        <v>0</v>
      </c>
    </row>
    <row r="187" spans="1:18" ht="15" customHeight="1">
      <c r="A187" s="191" t="s">
        <v>25</v>
      </c>
      <c r="B187" s="192" t="s">
        <v>137</v>
      </c>
      <c r="C187" s="193"/>
      <c r="D187" s="193"/>
      <c r="E187" s="218">
        <v>4225.2969672838271</v>
      </c>
      <c r="F187" s="218">
        <v>6636.1404207313026</v>
      </c>
      <c r="G187" s="218">
        <v>6636.1404207313026</v>
      </c>
      <c r="H187" s="218">
        <v>2654.4561682925209</v>
      </c>
      <c r="I187" s="218">
        <v>2654.4561682925209</v>
      </c>
      <c r="L187" s="190">
        <v>7.5345000000000004</v>
      </c>
      <c r="N187" s="218">
        <v>4225.2969672838271</v>
      </c>
      <c r="O187" s="218">
        <v>6636.1404207313026</v>
      </c>
      <c r="P187" s="218">
        <v>6636.1404207313026</v>
      </c>
      <c r="Q187" s="218">
        <v>2654.4561682925209</v>
      </c>
      <c r="R187" s="218">
        <v>2654.4561682925209</v>
      </c>
    </row>
    <row r="188" spans="1:18" ht="15" customHeight="1">
      <c r="A188" s="191"/>
      <c r="B188" s="192"/>
      <c r="C188" s="193"/>
      <c r="D188" s="193"/>
      <c r="E188" s="218">
        <v>0</v>
      </c>
      <c r="F188" s="218">
        <v>0</v>
      </c>
      <c r="G188" s="218">
        <v>0</v>
      </c>
      <c r="H188" s="218">
        <v>0</v>
      </c>
      <c r="I188" s="218">
        <v>0</v>
      </c>
      <c r="L188" s="190">
        <v>7.5345000000000004</v>
      </c>
      <c r="N188" s="218">
        <v>0</v>
      </c>
      <c r="O188" s="218">
        <v>0</v>
      </c>
      <c r="P188" s="218">
        <v>0</v>
      </c>
      <c r="Q188" s="218">
        <v>0</v>
      </c>
      <c r="R188" s="218">
        <v>0</v>
      </c>
    </row>
    <row r="189" spans="1:18" ht="15" customHeight="1">
      <c r="A189" s="191"/>
      <c r="B189" s="192"/>
      <c r="C189" s="193"/>
      <c r="D189" s="193"/>
      <c r="E189" s="218">
        <v>0</v>
      </c>
      <c r="F189" s="218">
        <v>0</v>
      </c>
      <c r="G189" s="218">
        <v>0</v>
      </c>
      <c r="H189" s="218">
        <v>0</v>
      </c>
      <c r="I189" s="218">
        <v>0</v>
      </c>
      <c r="L189" s="190">
        <v>7.5345000000000004</v>
      </c>
      <c r="N189" s="218">
        <v>0</v>
      </c>
      <c r="O189" s="218">
        <v>0</v>
      </c>
      <c r="P189" s="218">
        <v>0</v>
      </c>
      <c r="Q189" s="218">
        <v>0</v>
      </c>
      <c r="R189" s="218">
        <v>0</v>
      </c>
    </row>
    <row r="190" spans="1:18" ht="15">
      <c r="A190" s="191" t="s">
        <v>22</v>
      </c>
      <c r="B190" s="192" t="s">
        <v>135</v>
      </c>
      <c r="C190" s="193"/>
      <c r="D190" s="193"/>
      <c r="E190" s="218">
        <v>0</v>
      </c>
      <c r="F190" s="218">
        <v>10617.824673170084</v>
      </c>
      <c r="G190" s="218">
        <v>0</v>
      </c>
      <c r="H190" s="218">
        <v>0</v>
      </c>
      <c r="I190" s="218">
        <v>0</v>
      </c>
      <c r="L190" s="190">
        <v>7.5345000000000004</v>
      </c>
      <c r="N190" s="218">
        <v>0</v>
      </c>
      <c r="O190" s="218">
        <v>10617.824673170084</v>
      </c>
      <c r="P190" s="218">
        <v>0</v>
      </c>
      <c r="Q190" s="218">
        <v>0</v>
      </c>
      <c r="R190" s="218">
        <v>0</v>
      </c>
    </row>
    <row r="191" spans="1:18" ht="15" customHeight="1">
      <c r="A191" s="191" t="s">
        <v>22</v>
      </c>
      <c r="B191" s="192" t="s">
        <v>135</v>
      </c>
      <c r="C191" s="193"/>
      <c r="D191" s="193"/>
      <c r="E191" s="218">
        <v>23961.236976574422</v>
      </c>
      <c r="F191" s="218">
        <v>171212.42285486759</v>
      </c>
      <c r="G191" s="218">
        <v>57070.807618289196</v>
      </c>
      <c r="H191" s="218">
        <v>39816.842524387816</v>
      </c>
      <c r="I191" s="218">
        <v>39816.842524387816</v>
      </c>
      <c r="L191" s="190">
        <v>7.5345000000000004</v>
      </c>
      <c r="N191" s="218">
        <v>23961.236976574422</v>
      </c>
      <c r="O191" s="218">
        <v>171212.42285486759</v>
      </c>
      <c r="P191" s="218">
        <v>57070.807618289196</v>
      </c>
      <c r="Q191" s="218">
        <v>39816.842524387816</v>
      </c>
      <c r="R191" s="218">
        <v>39816.842524387816</v>
      </c>
    </row>
    <row r="192" spans="1:18" ht="15" customHeight="1">
      <c r="A192" s="191" t="s">
        <v>22</v>
      </c>
      <c r="B192" s="192" t="s">
        <v>135</v>
      </c>
      <c r="C192" s="193"/>
      <c r="D192" s="193"/>
      <c r="E192" s="218">
        <v>12266.07605016922</v>
      </c>
      <c r="F192" s="218">
        <v>9290.596589023824</v>
      </c>
      <c r="G192" s="218">
        <v>12608.666799389475</v>
      </c>
      <c r="H192" s="218">
        <v>13272.280841462605</v>
      </c>
      <c r="I192" s="218">
        <v>13272.280841462605</v>
      </c>
      <c r="L192" s="190">
        <v>7.5345000000000004</v>
      </c>
      <c r="N192" s="218">
        <v>12266.07605016922</v>
      </c>
      <c r="O192" s="218">
        <v>9290.596589023824</v>
      </c>
      <c r="P192" s="218">
        <v>12608.666799389475</v>
      </c>
      <c r="Q192" s="218">
        <v>13272.280841462605</v>
      </c>
      <c r="R192" s="218">
        <v>13272.280841462605</v>
      </c>
    </row>
    <row r="193" spans="1:18" ht="15">
      <c r="A193" s="191" t="s">
        <v>22</v>
      </c>
      <c r="B193" s="192" t="s">
        <v>135</v>
      </c>
      <c r="C193" s="193"/>
      <c r="D193" s="193"/>
      <c r="E193" s="218">
        <v>136884.63998938215</v>
      </c>
      <c r="F193" s="218">
        <v>5308.9123365850419</v>
      </c>
      <c r="G193" s="218">
        <v>5308.9123365850419</v>
      </c>
      <c r="H193" s="218">
        <v>19908.421262193908</v>
      </c>
      <c r="I193" s="218">
        <v>19908.421262193908</v>
      </c>
      <c r="L193" s="190">
        <v>7.5345000000000004</v>
      </c>
      <c r="N193" s="218">
        <v>136884.63998938215</v>
      </c>
      <c r="O193" s="218">
        <v>5308.9123365850419</v>
      </c>
      <c r="P193" s="218">
        <v>5308.9123365850419</v>
      </c>
      <c r="Q193" s="218">
        <v>19908.421262193908</v>
      </c>
      <c r="R193" s="218">
        <v>19908.421262193908</v>
      </c>
    </row>
    <row r="194" spans="1:18" ht="15">
      <c r="A194" s="191"/>
      <c r="B194" s="192"/>
      <c r="C194" s="193"/>
      <c r="D194" s="193"/>
      <c r="E194" s="218">
        <v>173111.9530161258</v>
      </c>
      <c r="F194" s="218">
        <v>196429.75645364655</v>
      </c>
      <c r="G194" s="218">
        <v>74988.386754263716</v>
      </c>
      <c r="H194" s="218">
        <v>72997.544628044328</v>
      </c>
      <c r="I194" s="218">
        <v>72997.544628044328</v>
      </c>
      <c r="L194" s="190">
        <v>7.5345000000000004</v>
      </c>
      <c r="N194" s="218">
        <v>173111.9530161258</v>
      </c>
      <c r="O194" s="218">
        <v>196429.75645364655</v>
      </c>
      <c r="P194" s="218">
        <v>74988.386754263716</v>
      </c>
      <c r="Q194" s="218">
        <v>72997.544628044328</v>
      </c>
      <c r="R194" s="218">
        <v>72997.544628044328</v>
      </c>
    </row>
    <row r="195" spans="1:18" ht="15">
      <c r="A195" s="191"/>
      <c r="B195" s="192"/>
      <c r="C195" s="193"/>
      <c r="D195" s="193"/>
      <c r="E195" s="218">
        <v>0</v>
      </c>
      <c r="F195" s="218">
        <v>0</v>
      </c>
      <c r="G195" s="218">
        <v>0</v>
      </c>
      <c r="H195" s="218">
        <v>0</v>
      </c>
      <c r="I195" s="218">
        <v>0</v>
      </c>
      <c r="L195" s="190">
        <v>7.5345000000000004</v>
      </c>
      <c r="N195" s="218">
        <v>0</v>
      </c>
      <c r="O195" s="218">
        <v>0</v>
      </c>
      <c r="P195" s="218">
        <v>0</v>
      </c>
      <c r="Q195" s="218">
        <v>0</v>
      </c>
      <c r="R195" s="218">
        <v>0</v>
      </c>
    </row>
    <row r="196" spans="1:18" ht="15" customHeight="1">
      <c r="A196" s="191" t="s">
        <v>28</v>
      </c>
      <c r="B196" s="192" t="s">
        <v>134</v>
      </c>
      <c r="C196" s="193"/>
      <c r="D196" s="193"/>
      <c r="E196" s="218">
        <v>0</v>
      </c>
      <c r="F196" s="218">
        <v>0</v>
      </c>
      <c r="G196" s="218">
        <v>0</v>
      </c>
      <c r="H196" s="218">
        <v>0</v>
      </c>
      <c r="I196" s="218">
        <v>6636.1404207313026</v>
      </c>
      <c r="L196" s="190">
        <v>7.5345000000000004</v>
      </c>
      <c r="N196" s="218">
        <v>0</v>
      </c>
      <c r="O196" s="218">
        <v>0</v>
      </c>
      <c r="P196" s="218">
        <v>0</v>
      </c>
      <c r="Q196" s="218">
        <v>0</v>
      </c>
      <c r="R196" s="218">
        <v>6636.1404207313026</v>
      </c>
    </row>
    <row r="197" spans="1:18" ht="30">
      <c r="A197" s="191" t="s">
        <v>28</v>
      </c>
      <c r="B197" s="192" t="s">
        <v>134</v>
      </c>
      <c r="C197" s="193"/>
      <c r="D197" s="193"/>
      <c r="E197" s="218">
        <v>0</v>
      </c>
      <c r="F197" s="218">
        <v>0</v>
      </c>
      <c r="G197" s="218">
        <v>0</v>
      </c>
      <c r="H197" s="218">
        <v>6636.1404207313026</v>
      </c>
      <c r="I197" s="218">
        <v>6636.1404207313026</v>
      </c>
      <c r="L197" s="190">
        <v>7.5345000000000004</v>
      </c>
      <c r="N197" s="218">
        <v>0</v>
      </c>
      <c r="O197" s="218">
        <v>0</v>
      </c>
      <c r="P197" s="218">
        <v>0</v>
      </c>
      <c r="Q197" s="218">
        <v>6636.1404207313026</v>
      </c>
      <c r="R197" s="218">
        <v>6636.1404207313026</v>
      </c>
    </row>
    <row r="198" spans="1:18" ht="30">
      <c r="A198" s="191" t="s">
        <v>28</v>
      </c>
      <c r="B198" s="192" t="s">
        <v>134</v>
      </c>
      <c r="C198" s="193"/>
      <c r="D198" s="193"/>
      <c r="E198" s="218">
        <v>0</v>
      </c>
      <c r="F198" s="218">
        <v>0</v>
      </c>
      <c r="G198" s="218">
        <v>3318.0702103656513</v>
      </c>
      <c r="H198" s="218">
        <v>3981.6842524387812</v>
      </c>
      <c r="I198" s="218">
        <v>3981.6842524387812</v>
      </c>
      <c r="L198" s="190">
        <v>7.5345000000000004</v>
      </c>
      <c r="N198" s="218">
        <v>0</v>
      </c>
      <c r="O198" s="218">
        <v>0</v>
      </c>
      <c r="P198" s="218">
        <v>3318.0702103656513</v>
      </c>
      <c r="Q198" s="218">
        <v>3981.6842524387812</v>
      </c>
      <c r="R198" s="218">
        <v>3981.6842524387812</v>
      </c>
    </row>
    <row r="199" spans="1:18" ht="15">
      <c r="A199" s="191"/>
      <c r="B199" s="192"/>
      <c r="C199" s="193"/>
      <c r="D199" s="193"/>
      <c r="E199" s="218">
        <v>0</v>
      </c>
      <c r="F199" s="218">
        <v>0</v>
      </c>
      <c r="G199" s="218">
        <v>3318.0702103656513</v>
      </c>
      <c r="H199" s="218">
        <v>10617.824673170084</v>
      </c>
      <c r="I199" s="218">
        <v>17253.965093901385</v>
      </c>
      <c r="L199" s="190">
        <v>7.5345000000000004</v>
      </c>
      <c r="N199" s="218">
        <v>0</v>
      </c>
      <c r="O199" s="218">
        <v>0</v>
      </c>
      <c r="P199" s="218">
        <v>3318.0702103656513</v>
      </c>
      <c r="Q199" s="218">
        <v>10617.824673170084</v>
      </c>
      <c r="R199" s="218">
        <v>17253.965093901385</v>
      </c>
    </row>
    <row r="200" spans="1:18" ht="15">
      <c r="A200" s="191"/>
      <c r="B200" s="192"/>
      <c r="C200" s="193"/>
      <c r="D200" s="193"/>
      <c r="E200" s="218">
        <v>0</v>
      </c>
      <c r="F200" s="218">
        <v>0</v>
      </c>
      <c r="G200" s="218">
        <v>0</v>
      </c>
      <c r="H200" s="218">
        <v>0</v>
      </c>
      <c r="I200" s="218">
        <v>0</v>
      </c>
      <c r="L200" s="190">
        <v>7.5345000000000004</v>
      </c>
      <c r="N200" s="218">
        <v>0</v>
      </c>
      <c r="O200" s="218">
        <v>0</v>
      </c>
      <c r="P200" s="218">
        <v>0</v>
      </c>
      <c r="Q200" s="218">
        <v>0</v>
      </c>
      <c r="R200" s="218">
        <v>0</v>
      </c>
    </row>
    <row r="201" spans="1:18" ht="45">
      <c r="A201" s="191" t="s">
        <v>26</v>
      </c>
      <c r="B201" s="192" t="s">
        <v>136</v>
      </c>
      <c r="C201" s="193"/>
      <c r="D201" s="193"/>
      <c r="E201" s="218">
        <v>21567.456367376733</v>
      </c>
      <c r="F201" s="218">
        <v>111487.15906828588</v>
      </c>
      <c r="G201" s="218">
        <v>13272.280841462605</v>
      </c>
      <c r="H201" s="218">
        <v>66361.404207313026</v>
      </c>
      <c r="I201" s="218">
        <v>1327.2280841462605</v>
      </c>
      <c r="L201" s="190">
        <v>7.5345000000000004</v>
      </c>
      <c r="N201" s="218">
        <v>21567.456367376733</v>
      </c>
      <c r="O201" s="218">
        <v>111487.15906828588</v>
      </c>
      <c r="P201" s="218">
        <v>13272.280841462605</v>
      </c>
      <c r="Q201" s="218">
        <v>66361.404207313026</v>
      </c>
      <c r="R201" s="218">
        <v>1327.2280841462605</v>
      </c>
    </row>
    <row r="202" spans="1:18" ht="15">
      <c r="A202" s="191"/>
      <c r="B202" s="192"/>
      <c r="C202" s="193"/>
      <c r="D202" s="193"/>
      <c r="E202" s="218">
        <v>0</v>
      </c>
      <c r="F202" s="218">
        <v>0</v>
      </c>
      <c r="G202" s="218">
        <v>0</v>
      </c>
      <c r="H202" s="218">
        <v>0</v>
      </c>
      <c r="I202" s="218">
        <v>0</v>
      </c>
      <c r="L202" s="190">
        <v>7.5345000000000004</v>
      </c>
      <c r="N202" s="218">
        <v>0</v>
      </c>
      <c r="O202" s="218">
        <v>0</v>
      </c>
      <c r="P202" s="218">
        <v>0</v>
      </c>
      <c r="Q202" s="218">
        <v>0</v>
      </c>
      <c r="R202" s="218">
        <v>0</v>
      </c>
    </row>
    <row r="203" spans="1:18" ht="15">
      <c r="A203" s="191"/>
      <c r="B203" s="192"/>
      <c r="C203" s="193"/>
      <c r="D203" s="193"/>
      <c r="E203" s="218">
        <v>0</v>
      </c>
      <c r="F203" s="218">
        <v>0</v>
      </c>
      <c r="G203" s="218">
        <v>0</v>
      </c>
      <c r="H203" s="218">
        <v>0</v>
      </c>
      <c r="I203" s="218">
        <v>0</v>
      </c>
      <c r="L203" s="190">
        <v>7.5345000000000004</v>
      </c>
      <c r="N203" s="218">
        <v>0</v>
      </c>
      <c r="O203" s="218">
        <v>0</v>
      </c>
      <c r="P203" s="218">
        <v>0</v>
      </c>
      <c r="Q203" s="218">
        <v>0</v>
      </c>
      <c r="R203" s="218">
        <v>0</v>
      </c>
    </row>
    <row r="204" spans="1:18" ht="30">
      <c r="A204" s="191" t="s">
        <v>21</v>
      </c>
      <c r="B204" s="192" t="s">
        <v>131</v>
      </c>
      <c r="C204" s="193"/>
      <c r="D204" s="193"/>
      <c r="E204" s="218">
        <v>38150.544827128542</v>
      </c>
      <c r="F204" s="218">
        <v>6636.1404207313026</v>
      </c>
      <c r="G204" s="218">
        <v>6636.1404207313026</v>
      </c>
      <c r="H204" s="218">
        <v>7963.3685048775624</v>
      </c>
      <c r="I204" s="218">
        <v>7963.3685048775624</v>
      </c>
      <c r="L204" s="190">
        <v>7.5345000000000004</v>
      </c>
      <c r="N204" s="218">
        <v>38150.544827128542</v>
      </c>
      <c r="O204" s="218">
        <v>6636.1404207313026</v>
      </c>
      <c r="P204" s="218">
        <v>6636.1404207313026</v>
      </c>
      <c r="Q204" s="218">
        <v>7963.3685048775624</v>
      </c>
      <c r="R204" s="218">
        <v>7963.3685048775624</v>
      </c>
    </row>
    <row r="205" spans="1:18" ht="15" customHeight="1">
      <c r="A205" s="191" t="s">
        <v>21</v>
      </c>
      <c r="B205" s="192" t="s">
        <v>131</v>
      </c>
      <c r="C205" s="193"/>
      <c r="D205" s="193"/>
      <c r="E205" s="218">
        <v>15957.429159201009</v>
      </c>
      <c r="F205" s="218">
        <v>11281.438715243214</v>
      </c>
      <c r="G205" s="218">
        <v>11281.438715243214</v>
      </c>
      <c r="H205" s="218">
        <v>3318.0702103656513</v>
      </c>
      <c r="I205" s="218">
        <v>3318.0702103656513</v>
      </c>
      <c r="L205" s="190">
        <v>7.5345000000000004</v>
      </c>
      <c r="N205" s="218">
        <v>15957.429159201009</v>
      </c>
      <c r="O205" s="218">
        <v>11281.438715243214</v>
      </c>
      <c r="P205" s="218">
        <v>11281.438715243214</v>
      </c>
      <c r="Q205" s="218">
        <v>3318.0702103656513</v>
      </c>
      <c r="R205" s="218">
        <v>3318.0702103656513</v>
      </c>
    </row>
    <row r="206" spans="1:18" ht="30">
      <c r="A206" s="191" t="s">
        <v>21</v>
      </c>
      <c r="B206" s="192" t="s">
        <v>131</v>
      </c>
      <c r="C206" s="193"/>
      <c r="D206" s="193"/>
      <c r="E206" s="218">
        <v>0</v>
      </c>
      <c r="F206" s="218">
        <v>5308.9123365850419</v>
      </c>
      <c r="G206" s="218">
        <v>111487.15906828588</v>
      </c>
      <c r="H206" s="218">
        <v>21899.263388413299</v>
      </c>
      <c r="I206" s="218">
        <v>1990.8421262193906</v>
      </c>
      <c r="L206" s="190">
        <v>7.5345000000000004</v>
      </c>
      <c r="N206" s="218">
        <v>0</v>
      </c>
      <c r="O206" s="218">
        <v>5308.9123365850419</v>
      </c>
      <c r="P206" s="218">
        <v>111487.15906828588</v>
      </c>
      <c r="Q206" s="218">
        <v>21899.263388413299</v>
      </c>
      <c r="R206" s="218">
        <v>1990.8421262193906</v>
      </c>
    </row>
    <row r="207" spans="1:18" ht="30">
      <c r="A207" s="191" t="s">
        <v>21</v>
      </c>
      <c r="B207" s="192" t="s">
        <v>131</v>
      </c>
      <c r="C207" s="193"/>
      <c r="D207" s="193"/>
      <c r="E207" s="218">
        <v>2807.2440108832702</v>
      </c>
      <c r="F207" s="218">
        <v>15926.737009755125</v>
      </c>
      <c r="G207" s="218">
        <v>41144.070608534072</v>
      </c>
      <c r="H207" s="218">
        <v>5308.9123365850419</v>
      </c>
      <c r="I207" s="218">
        <v>5308.9123365850419</v>
      </c>
      <c r="L207" s="190">
        <v>7.5345000000000004</v>
      </c>
      <c r="N207" s="218">
        <v>2807.2440108832702</v>
      </c>
      <c r="O207" s="218">
        <v>15926.737009755125</v>
      </c>
      <c r="P207" s="218">
        <v>41144.070608534072</v>
      </c>
      <c r="Q207" s="218">
        <v>5308.9123365850419</v>
      </c>
      <c r="R207" s="218">
        <v>5308.9123365850419</v>
      </c>
    </row>
    <row r="208" spans="1:18" ht="15" customHeight="1">
      <c r="A208" s="191" t="s">
        <v>21</v>
      </c>
      <c r="B208" s="192" t="s">
        <v>131</v>
      </c>
      <c r="C208" s="193"/>
      <c r="D208" s="193"/>
      <c r="E208" s="218">
        <v>0</v>
      </c>
      <c r="F208" s="218">
        <v>27871.78976707147</v>
      </c>
      <c r="G208" s="218">
        <v>48443.825071338506</v>
      </c>
      <c r="H208" s="218">
        <v>6636.1404207313026</v>
      </c>
      <c r="I208" s="218">
        <v>6636.1404207313026</v>
      </c>
      <c r="L208" s="190">
        <v>7.5345000000000004</v>
      </c>
      <c r="N208" s="218">
        <v>0</v>
      </c>
      <c r="O208" s="218">
        <v>27871.78976707147</v>
      </c>
      <c r="P208" s="218">
        <v>48443.825071338506</v>
      </c>
      <c r="Q208" s="218">
        <v>6636.1404207313026</v>
      </c>
      <c r="R208" s="218">
        <v>6636.1404207313026</v>
      </c>
    </row>
    <row r="209" spans="1:18" ht="15" customHeight="1">
      <c r="A209" s="191"/>
      <c r="B209" s="192"/>
      <c r="C209" s="193"/>
      <c r="D209" s="193"/>
      <c r="E209" s="218">
        <v>56915.217997212822</v>
      </c>
      <c r="F209" s="218">
        <v>67025.01824938615</v>
      </c>
      <c r="G209" s="218">
        <v>218992.63388413299</v>
      </c>
      <c r="H209" s="218">
        <v>45125.754860972855</v>
      </c>
      <c r="I209" s="218">
        <v>25217.333598778951</v>
      </c>
      <c r="L209" s="190">
        <v>7.5345000000000004</v>
      </c>
      <c r="N209" s="218">
        <v>56915.217997212822</v>
      </c>
      <c r="O209" s="218">
        <v>67025.01824938615</v>
      </c>
      <c r="P209" s="218">
        <v>218992.63388413299</v>
      </c>
      <c r="Q209" s="218">
        <v>45125.754860972855</v>
      </c>
      <c r="R209" s="218">
        <v>25217.333598778951</v>
      </c>
    </row>
    <row r="210" spans="1:18" ht="15" customHeight="1">
      <c r="A210" s="191"/>
      <c r="B210" s="192"/>
      <c r="C210" s="193"/>
      <c r="D210" s="193"/>
      <c r="E210" s="218">
        <v>0</v>
      </c>
      <c r="F210" s="218">
        <v>0</v>
      </c>
      <c r="G210" s="218">
        <v>0</v>
      </c>
      <c r="H210" s="218">
        <v>0</v>
      </c>
      <c r="I210" s="218">
        <v>0</v>
      </c>
      <c r="L210" s="190">
        <v>7.5345000000000004</v>
      </c>
      <c r="N210" s="218">
        <v>0</v>
      </c>
      <c r="O210" s="218">
        <v>0</v>
      </c>
      <c r="P210" s="218">
        <v>0</v>
      </c>
      <c r="Q210" s="218">
        <v>0</v>
      </c>
      <c r="R210" s="218">
        <v>0</v>
      </c>
    </row>
    <row r="211" spans="1:18" ht="15" customHeight="1">
      <c r="A211" s="191" t="s">
        <v>33</v>
      </c>
      <c r="B211" s="192" t="s">
        <v>129</v>
      </c>
      <c r="C211" s="193"/>
      <c r="D211" s="193"/>
      <c r="E211" s="218">
        <v>2616.4350653659831</v>
      </c>
      <c r="F211" s="218">
        <v>663.61404207313024</v>
      </c>
      <c r="G211" s="218">
        <v>663.61404207313024</v>
      </c>
      <c r="H211" s="218">
        <v>2654.4561682925209</v>
      </c>
      <c r="I211" s="218">
        <v>2654.4561682925209</v>
      </c>
      <c r="L211" s="190">
        <v>7.5345000000000004</v>
      </c>
      <c r="N211" s="218">
        <v>2616.4350653659831</v>
      </c>
      <c r="O211" s="218">
        <v>663.61404207313024</v>
      </c>
      <c r="P211" s="218">
        <v>663.61404207313024</v>
      </c>
      <c r="Q211" s="218">
        <v>2654.4561682925209</v>
      </c>
      <c r="R211" s="218">
        <v>2654.4561682925209</v>
      </c>
    </row>
    <row r="212" spans="1:18" ht="15">
      <c r="A212" s="191" t="s">
        <v>33</v>
      </c>
      <c r="B212" s="192" t="s">
        <v>129</v>
      </c>
      <c r="C212" s="193"/>
      <c r="D212" s="193"/>
      <c r="E212" s="218">
        <v>3062.4129006569779</v>
      </c>
      <c r="F212" s="218">
        <v>4645.298294511912</v>
      </c>
      <c r="G212" s="218">
        <v>2654.4561682925209</v>
      </c>
      <c r="H212" s="218">
        <v>0</v>
      </c>
      <c r="I212" s="218">
        <v>2654.4561682925209</v>
      </c>
      <c r="L212" s="190">
        <v>7.5345000000000004</v>
      </c>
      <c r="N212" s="218">
        <v>3062.4129006569779</v>
      </c>
      <c r="O212" s="218">
        <v>4645.298294511912</v>
      </c>
      <c r="P212" s="218">
        <v>2654.4561682925209</v>
      </c>
      <c r="Q212" s="218">
        <v>0</v>
      </c>
      <c r="R212" s="218">
        <v>2654.4561682925209</v>
      </c>
    </row>
    <row r="213" spans="1:18" ht="15">
      <c r="A213" s="191" t="s">
        <v>33</v>
      </c>
      <c r="B213" s="192" t="s">
        <v>129</v>
      </c>
      <c r="C213" s="193"/>
      <c r="D213" s="193"/>
      <c r="E213" s="218">
        <v>1057.1079700046453</v>
      </c>
      <c r="F213" s="218">
        <v>5972.5263786581718</v>
      </c>
      <c r="G213" s="218">
        <v>5972.5263786581718</v>
      </c>
      <c r="H213" s="218">
        <v>5972.5263786581718</v>
      </c>
      <c r="I213" s="218">
        <v>5972.5263786581718</v>
      </c>
      <c r="L213" s="190">
        <v>7.5345000000000004</v>
      </c>
      <c r="N213" s="218">
        <v>1057.1079700046453</v>
      </c>
      <c r="O213" s="218">
        <v>5972.5263786581718</v>
      </c>
      <c r="P213" s="218">
        <v>5972.5263786581718</v>
      </c>
      <c r="Q213" s="218">
        <v>5972.5263786581718</v>
      </c>
      <c r="R213" s="218">
        <v>5972.5263786581718</v>
      </c>
    </row>
    <row r="214" spans="1:18" ht="15">
      <c r="A214" s="191"/>
      <c r="B214" s="192"/>
      <c r="C214" s="193"/>
      <c r="D214" s="193"/>
      <c r="E214" s="218">
        <v>6735.9559360276053</v>
      </c>
      <c r="F214" s="218">
        <v>11281.438715243214</v>
      </c>
      <c r="G214" s="218">
        <v>9290.596589023824</v>
      </c>
      <c r="H214" s="218">
        <v>8626.9825469506923</v>
      </c>
      <c r="I214" s="218">
        <v>11281.438715243214</v>
      </c>
      <c r="L214" s="190">
        <v>7.5345000000000004</v>
      </c>
      <c r="N214" s="218">
        <v>6735.9559360276053</v>
      </c>
      <c r="O214" s="218">
        <v>11281.438715243214</v>
      </c>
      <c r="P214" s="218">
        <v>9290.596589023824</v>
      </c>
      <c r="Q214" s="218">
        <v>8626.9825469506923</v>
      </c>
      <c r="R214" s="218">
        <v>11281.438715243214</v>
      </c>
    </row>
    <row r="215" spans="1:18" ht="15">
      <c r="A215" s="191"/>
      <c r="B215" s="192"/>
      <c r="C215" s="193"/>
      <c r="D215" s="193"/>
      <c r="E215" s="218">
        <v>0</v>
      </c>
      <c r="F215" s="218">
        <v>0</v>
      </c>
      <c r="G215" s="218">
        <v>0</v>
      </c>
      <c r="H215" s="218">
        <v>0</v>
      </c>
      <c r="I215" s="218">
        <v>0</v>
      </c>
      <c r="L215" s="190">
        <v>7.5345000000000004</v>
      </c>
      <c r="N215" s="218">
        <v>0</v>
      </c>
      <c r="O215" s="218">
        <v>0</v>
      </c>
      <c r="P215" s="218">
        <v>0</v>
      </c>
      <c r="Q215" s="218">
        <v>0</v>
      </c>
      <c r="R215" s="218">
        <v>0</v>
      </c>
    </row>
    <row r="216" spans="1:18" ht="45">
      <c r="A216" s="191" t="s">
        <v>32</v>
      </c>
      <c r="B216" s="192" t="s">
        <v>130</v>
      </c>
      <c r="C216" s="193"/>
      <c r="D216" s="193"/>
      <c r="E216" s="218">
        <v>3135.5763487955405</v>
      </c>
      <c r="F216" s="218">
        <v>3483.9737208839338</v>
      </c>
      <c r="G216" s="218">
        <v>3483.9737208839338</v>
      </c>
      <c r="H216" s="218">
        <v>3483.9737208839338</v>
      </c>
      <c r="I216" s="218">
        <v>3483.9737208839338</v>
      </c>
      <c r="L216" s="190">
        <v>7.5345000000000004</v>
      </c>
      <c r="N216" s="218">
        <v>3135.5763487955405</v>
      </c>
      <c r="O216" s="218">
        <v>3483.9737208839338</v>
      </c>
      <c r="P216" s="218">
        <v>3483.9737208839338</v>
      </c>
      <c r="Q216" s="218">
        <v>3483.9737208839338</v>
      </c>
      <c r="R216" s="218">
        <v>3483.9737208839338</v>
      </c>
    </row>
    <row r="217" spans="1:18" ht="15" customHeight="1">
      <c r="A217" s="191" t="s">
        <v>32</v>
      </c>
      <c r="B217" s="192" t="s">
        <v>130</v>
      </c>
      <c r="C217" s="193"/>
      <c r="D217" s="193"/>
      <c r="E217" s="218">
        <v>9821.4878226823275</v>
      </c>
      <c r="F217" s="218">
        <v>18581.193178047648</v>
      </c>
      <c r="G217" s="218">
        <v>18581.193178047648</v>
      </c>
      <c r="H217" s="218">
        <v>18581.193178047648</v>
      </c>
      <c r="I217" s="218">
        <v>18581.193178047648</v>
      </c>
      <c r="L217" s="190">
        <v>7.5345000000000004</v>
      </c>
      <c r="N217" s="218">
        <v>9821.4878226823275</v>
      </c>
      <c r="O217" s="218">
        <v>18581.193178047648</v>
      </c>
      <c r="P217" s="218">
        <v>18581.193178047648</v>
      </c>
      <c r="Q217" s="218">
        <v>18581.193178047648</v>
      </c>
      <c r="R217" s="218">
        <v>18581.193178047648</v>
      </c>
    </row>
    <row r="218" spans="1:18" ht="15" customHeight="1">
      <c r="A218" s="191"/>
      <c r="B218" s="192"/>
      <c r="C218" s="193"/>
      <c r="D218" s="193"/>
      <c r="E218" s="218">
        <v>12957.064171477869</v>
      </c>
      <c r="F218" s="218">
        <v>22065.16689893158</v>
      </c>
      <c r="G218" s="218">
        <v>22065.16689893158</v>
      </c>
      <c r="H218" s="218">
        <v>22065.16689893158</v>
      </c>
      <c r="I218" s="218">
        <v>22065.16689893158</v>
      </c>
      <c r="L218" s="190">
        <v>7.5345000000000004</v>
      </c>
      <c r="N218" s="218">
        <v>12957.064171477869</v>
      </c>
      <c r="O218" s="218">
        <v>22065.16689893158</v>
      </c>
      <c r="P218" s="218">
        <v>22065.16689893158</v>
      </c>
      <c r="Q218" s="218">
        <v>22065.16689893158</v>
      </c>
      <c r="R218" s="218">
        <v>22065.16689893158</v>
      </c>
    </row>
    <row r="219" spans="1:18" ht="15" customHeight="1">
      <c r="A219" s="191"/>
      <c r="B219" s="192"/>
      <c r="C219" s="193"/>
      <c r="D219" s="193"/>
      <c r="E219" s="218">
        <v>0</v>
      </c>
      <c r="F219" s="218">
        <v>0</v>
      </c>
      <c r="G219" s="218">
        <v>0</v>
      </c>
      <c r="H219" s="218">
        <v>0</v>
      </c>
      <c r="I219" s="218">
        <v>0</v>
      </c>
      <c r="L219" s="190">
        <v>7.5345000000000004</v>
      </c>
      <c r="N219" s="218">
        <v>0</v>
      </c>
      <c r="O219" s="218">
        <v>0</v>
      </c>
      <c r="P219" s="218">
        <v>0</v>
      </c>
      <c r="Q219" s="218">
        <v>0</v>
      </c>
      <c r="R219" s="218">
        <v>0</v>
      </c>
    </row>
    <row r="220" spans="1:18" ht="15" customHeight="1">
      <c r="A220" s="191" t="s">
        <v>30</v>
      </c>
      <c r="B220" s="192" t="s">
        <v>133</v>
      </c>
      <c r="C220" s="193"/>
      <c r="D220" s="193"/>
      <c r="E220" s="218">
        <v>5150.8978697989251</v>
      </c>
      <c r="F220" s="218">
        <v>398.16842524387812</v>
      </c>
      <c r="G220" s="218">
        <v>398.16842524387812</v>
      </c>
      <c r="H220" s="218">
        <v>796.33685048775624</v>
      </c>
      <c r="I220" s="218">
        <v>796.33685048775624</v>
      </c>
      <c r="L220" s="190">
        <v>7.5345000000000004</v>
      </c>
      <c r="N220" s="218">
        <v>5150.8978697989251</v>
      </c>
      <c r="O220" s="218">
        <v>398.16842524387812</v>
      </c>
      <c r="P220" s="218">
        <v>398.16842524387812</v>
      </c>
      <c r="Q220" s="218">
        <v>796.33685048775624</v>
      </c>
      <c r="R220" s="218">
        <v>796.33685048775624</v>
      </c>
    </row>
    <row r="221" spans="1:18" ht="15" customHeight="1">
      <c r="A221" s="191"/>
      <c r="B221" s="192"/>
      <c r="C221" s="193"/>
      <c r="D221" s="193"/>
      <c r="E221" s="218">
        <v>0</v>
      </c>
      <c r="F221" s="218">
        <v>0</v>
      </c>
      <c r="G221" s="218">
        <v>0</v>
      </c>
      <c r="H221" s="218">
        <v>0</v>
      </c>
      <c r="I221" s="218">
        <v>0</v>
      </c>
      <c r="L221" s="190">
        <v>7.5345000000000004</v>
      </c>
      <c r="N221" s="218">
        <v>0</v>
      </c>
      <c r="O221" s="218">
        <v>0</v>
      </c>
      <c r="P221" s="218">
        <v>0</v>
      </c>
      <c r="Q221" s="218">
        <v>0</v>
      </c>
      <c r="R221" s="218">
        <v>0</v>
      </c>
    </row>
    <row r="222" spans="1:18" ht="15" customHeight="1">
      <c r="A222" s="191"/>
      <c r="B222" s="192"/>
      <c r="C222" s="193"/>
      <c r="D222" s="193"/>
      <c r="E222" s="218">
        <v>0</v>
      </c>
      <c r="F222" s="218">
        <v>0</v>
      </c>
      <c r="G222" s="218">
        <v>0</v>
      </c>
      <c r="H222" s="218">
        <v>0</v>
      </c>
      <c r="I222" s="218">
        <v>0</v>
      </c>
      <c r="L222" s="190">
        <v>7.5345000000000004</v>
      </c>
      <c r="N222" s="218">
        <v>0</v>
      </c>
      <c r="O222" s="218">
        <v>0</v>
      </c>
      <c r="P222" s="218">
        <v>0</v>
      </c>
      <c r="Q222" s="218">
        <v>0</v>
      </c>
      <c r="R222" s="218">
        <v>0</v>
      </c>
    </row>
    <row r="223" spans="1:18" ht="15">
      <c r="A223" s="191" t="s">
        <v>23</v>
      </c>
      <c r="B223" s="192" t="s">
        <v>138</v>
      </c>
      <c r="C223" s="193"/>
      <c r="D223" s="193"/>
      <c r="E223" s="218">
        <v>22925.500033180699</v>
      </c>
      <c r="F223" s="218">
        <v>23890.105514632687</v>
      </c>
      <c r="G223" s="218">
        <v>18581.193178047648</v>
      </c>
      <c r="H223" s="218">
        <v>15263.122967681995</v>
      </c>
      <c r="I223" s="218">
        <v>15263.122967681995</v>
      </c>
      <c r="L223" s="190">
        <v>7.5345000000000004</v>
      </c>
      <c r="N223" s="218">
        <v>22925.500033180699</v>
      </c>
      <c r="O223" s="218">
        <v>23890.105514632687</v>
      </c>
      <c r="P223" s="218">
        <v>18581.193178047648</v>
      </c>
      <c r="Q223" s="218">
        <v>15263.122967681995</v>
      </c>
      <c r="R223" s="218">
        <v>15263.122967681995</v>
      </c>
    </row>
    <row r="224" spans="1:18" ht="15">
      <c r="A224" s="191"/>
      <c r="B224" s="192"/>
      <c r="C224" s="193"/>
      <c r="D224" s="193"/>
      <c r="E224" s="218">
        <v>0</v>
      </c>
      <c r="F224" s="218">
        <v>0</v>
      </c>
      <c r="G224" s="218">
        <v>0</v>
      </c>
      <c r="H224" s="218">
        <v>0</v>
      </c>
      <c r="I224" s="218">
        <v>0</v>
      </c>
      <c r="L224" s="190">
        <v>7.5345000000000004</v>
      </c>
      <c r="N224" s="218">
        <v>0</v>
      </c>
      <c r="O224" s="218">
        <v>0</v>
      </c>
      <c r="P224" s="218">
        <v>0</v>
      </c>
      <c r="Q224" s="218">
        <v>0</v>
      </c>
      <c r="R224" s="218">
        <v>0</v>
      </c>
    </row>
    <row r="225" spans="1:18" ht="15">
      <c r="A225" s="191"/>
      <c r="B225" s="192"/>
      <c r="C225" s="193"/>
      <c r="D225" s="193"/>
      <c r="E225" s="218">
        <v>0</v>
      </c>
      <c r="F225" s="218">
        <v>0</v>
      </c>
      <c r="G225" s="218">
        <v>0</v>
      </c>
      <c r="H225" s="218">
        <v>0</v>
      </c>
      <c r="I225" s="218">
        <v>0</v>
      </c>
      <c r="L225" s="190">
        <v>7.5345000000000004</v>
      </c>
      <c r="N225" s="218">
        <v>0</v>
      </c>
      <c r="O225" s="218">
        <v>0</v>
      </c>
      <c r="P225" s="218">
        <v>0</v>
      </c>
      <c r="Q225" s="218">
        <v>0</v>
      </c>
      <c r="R225" s="218">
        <v>0</v>
      </c>
    </row>
    <row r="226" spans="1:18" ht="45">
      <c r="A226" s="191" t="s">
        <v>31</v>
      </c>
      <c r="B226" s="192" t="s">
        <v>132</v>
      </c>
      <c r="C226" s="193"/>
      <c r="D226" s="193"/>
      <c r="E226" s="218">
        <v>2262.9238834693742</v>
      </c>
      <c r="F226" s="218">
        <v>14599.508925608865</v>
      </c>
      <c r="G226" s="218">
        <v>14599.508925608865</v>
      </c>
      <c r="H226" s="218">
        <v>6636.1404207313026</v>
      </c>
      <c r="I226" s="218">
        <v>6636.1404207313026</v>
      </c>
      <c r="L226" s="190">
        <v>7.5345000000000004</v>
      </c>
      <c r="N226" s="218">
        <v>2262.9238834693742</v>
      </c>
      <c r="O226" s="218">
        <v>14599.508925608865</v>
      </c>
      <c r="P226" s="218">
        <v>14599.508925608865</v>
      </c>
      <c r="Q226" s="218">
        <v>6636.1404207313026</v>
      </c>
      <c r="R226" s="218">
        <v>6636.1404207313026</v>
      </c>
    </row>
    <row r="227" spans="1:18" ht="15">
      <c r="A227" s="191"/>
      <c r="B227" s="192"/>
      <c r="C227" s="193"/>
      <c r="D227" s="193"/>
      <c r="E227" s="218">
        <v>0</v>
      </c>
      <c r="F227" s="218">
        <v>0</v>
      </c>
      <c r="G227" s="218">
        <v>0</v>
      </c>
      <c r="H227" s="218">
        <v>0</v>
      </c>
      <c r="I227" s="218">
        <v>0</v>
      </c>
      <c r="L227" s="190">
        <v>7.5345000000000004</v>
      </c>
      <c r="N227" s="218">
        <v>0</v>
      </c>
      <c r="O227" s="218">
        <v>0</v>
      </c>
      <c r="P227" s="218">
        <v>0</v>
      </c>
      <c r="Q227" s="218">
        <v>0</v>
      </c>
      <c r="R227" s="218">
        <v>0</v>
      </c>
    </row>
    <row r="228" spans="1:18" ht="15">
      <c r="A228" s="191"/>
      <c r="B228" s="192"/>
      <c r="C228" s="193"/>
      <c r="D228" s="193"/>
      <c r="E228" s="218">
        <v>0</v>
      </c>
      <c r="F228" s="218">
        <v>0</v>
      </c>
      <c r="G228" s="218">
        <v>0</v>
      </c>
      <c r="H228" s="218">
        <v>0</v>
      </c>
      <c r="I228" s="218">
        <v>0</v>
      </c>
      <c r="L228" s="190">
        <v>7.5345000000000004</v>
      </c>
      <c r="N228" s="218">
        <v>0</v>
      </c>
      <c r="O228" s="218">
        <v>0</v>
      </c>
      <c r="P228" s="218">
        <v>0</v>
      </c>
      <c r="Q228" s="218">
        <v>0</v>
      </c>
      <c r="R228" s="218">
        <v>0</v>
      </c>
    </row>
    <row r="229" spans="1:18" ht="15" customHeight="1">
      <c r="A229" s="191" t="s">
        <v>35</v>
      </c>
      <c r="B229" s="192" t="s">
        <v>127</v>
      </c>
      <c r="C229" s="193"/>
      <c r="D229" s="193"/>
      <c r="E229" s="218">
        <v>663.61404207313024</v>
      </c>
      <c r="F229" s="218">
        <v>1327.2280841462605</v>
      </c>
      <c r="G229" s="218">
        <v>1327.2280841462605</v>
      </c>
      <c r="H229" s="218">
        <v>1327.2280841462605</v>
      </c>
      <c r="I229" s="218">
        <v>2654.4561682925209</v>
      </c>
      <c r="L229" s="190">
        <v>7.5345000000000004</v>
      </c>
      <c r="N229" s="218">
        <v>663.61404207313024</v>
      </c>
      <c r="O229" s="218">
        <v>1327.2280841462605</v>
      </c>
      <c r="P229" s="218">
        <v>1327.2280841462605</v>
      </c>
      <c r="Q229" s="218">
        <v>1327.2280841462605</v>
      </c>
      <c r="R229" s="218">
        <v>2654.4561682925209</v>
      </c>
    </row>
    <row r="230" spans="1:18" ht="15" customHeight="1">
      <c r="A230" s="191" t="s">
        <v>35</v>
      </c>
      <c r="B230" s="192" t="s">
        <v>127</v>
      </c>
      <c r="C230" s="193"/>
      <c r="D230" s="193"/>
      <c r="E230" s="218">
        <v>583.98035702435459</v>
      </c>
      <c r="F230" s="218">
        <v>1327.2280841462605</v>
      </c>
      <c r="G230" s="218">
        <v>1327.2280841462605</v>
      </c>
      <c r="H230" s="218">
        <v>1990.8421262193906</v>
      </c>
      <c r="I230" s="218">
        <v>1990.8421262193906</v>
      </c>
      <c r="L230" s="190">
        <v>7.5345000000000004</v>
      </c>
      <c r="N230" s="218">
        <v>583.98035702435459</v>
      </c>
      <c r="O230" s="218">
        <v>1327.2280841462605</v>
      </c>
      <c r="P230" s="218">
        <v>1327.2280841462605</v>
      </c>
      <c r="Q230" s="218">
        <v>1990.8421262193906</v>
      </c>
      <c r="R230" s="218">
        <v>1990.8421262193906</v>
      </c>
    </row>
    <row r="231" spans="1:18" ht="15">
      <c r="A231" s="191" t="s">
        <v>35</v>
      </c>
      <c r="B231" s="192" t="s">
        <v>127</v>
      </c>
      <c r="C231" s="193"/>
      <c r="D231" s="193"/>
      <c r="E231" s="218">
        <v>8899.2182626584381</v>
      </c>
      <c r="F231" s="218">
        <v>5308.9123365850419</v>
      </c>
      <c r="G231" s="218">
        <v>7963.3685048775624</v>
      </c>
      <c r="H231" s="218">
        <v>7963.3685048775624</v>
      </c>
      <c r="I231" s="218">
        <v>7963.3685048775624</v>
      </c>
      <c r="L231" s="190">
        <v>7.5345000000000004</v>
      </c>
      <c r="N231" s="218">
        <v>8899.2182626584381</v>
      </c>
      <c r="O231" s="218">
        <v>5308.9123365850419</v>
      </c>
      <c r="P231" s="218">
        <v>7963.3685048775624</v>
      </c>
      <c r="Q231" s="218">
        <v>7963.3685048775624</v>
      </c>
      <c r="R231" s="218">
        <v>7963.3685048775624</v>
      </c>
    </row>
    <row r="232" spans="1:18" ht="15">
      <c r="A232" s="191"/>
      <c r="B232" s="192"/>
      <c r="C232" s="193"/>
      <c r="D232" s="193"/>
      <c r="E232" s="218">
        <v>10146.812661755923</v>
      </c>
      <c r="F232" s="218">
        <v>7963.3685048775624</v>
      </c>
      <c r="G232" s="218">
        <v>10617.824673170084</v>
      </c>
      <c r="H232" s="218">
        <v>11281.438715243214</v>
      </c>
      <c r="I232" s="218">
        <v>12608.666799389475</v>
      </c>
      <c r="L232" s="190">
        <v>7.5345000000000004</v>
      </c>
      <c r="N232" s="218">
        <v>10146.812661755923</v>
      </c>
      <c r="O232" s="218">
        <v>7963.3685048775624</v>
      </c>
      <c r="P232" s="218">
        <v>10617.824673170084</v>
      </c>
      <c r="Q232" s="218">
        <v>11281.438715243214</v>
      </c>
      <c r="R232" s="218">
        <v>12608.666799389475</v>
      </c>
    </row>
    <row r="233" spans="1:18" ht="15">
      <c r="A233" s="191"/>
      <c r="B233" s="192"/>
      <c r="C233" s="193"/>
      <c r="D233" s="193"/>
      <c r="E233" s="218">
        <v>0</v>
      </c>
      <c r="F233" s="218">
        <v>0</v>
      </c>
      <c r="G233" s="218">
        <v>0</v>
      </c>
      <c r="H233" s="218">
        <v>0</v>
      </c>
      <c r="I233" s="218">
        <v>0</v>
      </c>
      <c r="L233" s="190">
        <v>7.5345000000000004</v>
      </c>
      <c r="N233" s="218">
        <v>0</v>
      </c>
      <c r="O233" s="218">
        <v>0</v>
      </c>
      <c r="P233" s="218">
        <v>0</v>
      </c>
      <c r="Q233" s="218">
        <v>0</v>
      </c>
      <c r="R233" s="218">
        <v>0</v>
      </c>
    </row>
    <row r="234" spans="1:18" ht="15" customHeight="1">
      <c r="A234" s="191" t="s">
        <v>34</v>
      </c>
      <c r="B234" s="192" t="s">
        <v>126</v>
      </c>
      <c r="C234" s="193"/>
      <c r="D234" s="193"/>
      <c r="E234" s="218">
        <v>3708.2752671046519</v>
      </c>
      <c r="F234" s="218">
        <v>1990.8421262193906</v>
      </c>
      <c r="G234" s="218">
        <v>1990.8421262193906</v>
      </c>
      <c r="H234" s="218">
        <v>1327.2280841462605</v>
      </c>
      <c r="I234" s="218">
        <v>1327.2280841462605</v>
      </c>
      <c r="L234" s="190">
        <v>7.5345000000000004</v>
      </c>
      <c r="N234" s="218">
        <v>3708.2752671046519</v>
      </c>
      <c r="O234" s="218">
        <v>1990.8421262193906</v>
      </c>
      <c r="P234" s="218">
        <v>1990.8421262193906</v>
      </c>
      <c r="Q234" s="218">
        <v>1327.2280841462605</v>
      </c>
      <c r="R234" s="218">
        <v>1327.2280841462605</v>
      </c>
    </row>
    <row r="235" spans="1:18" ht="15" customHeight="1">
      <c r="A235" s="191" t="s">
        <v>34</v>
      </c>
      <c r="B235" s="192" t="s">
        <v>126</v>
      </c>
      <c r="C235" s="193"/>
      <c r="D235" s="193"/>
      <c r="E235" s="218">
        <v>16583.714911407526</v>
      </c>
      <c r="F235" s="218">
        <v>13272.280841462605</v>
      </c>
      <c r="G235" s="218">
        <v>13272.280841462605</v>
      </c>
      <c r="H235" s="218">
        <v>13272.280841462605</v>
      </c>
      <c r="I235" s="218">
        <v>13272.280841462605</v>
      </c>
      <c r="L235" s="190">
        <v>7.5345000000000004</v>
      </c>
      <c r="N235" s="218">
        <v>16583.714911407526</v>
      </c>
      <c r="O235" s="218">
        <v>13272.280841462605</v>
      </c>
      <c r="P235" s="218">
        <v>13272.280841462605</v>
      </c>
      <c r="Q235" s="218">
        <v>13272.280841462605</v>
      </c>
      <c r="R235" s="218">
        <v>13272.280841462605</v>
      </c>
    </row>
    <row r="236" spans="1:18" ht="15">
      <c r="A236" s="191" t="s">
        <v>34</v>
      </c>
      <c r="B236" s="192" t="s">
        <v>126</v>
      </c>
      <c r="C236" s="193"/>
      <c r="D236" s="193"/>
      <c r="E236" s="218">
        <v>0</v>
      </c>
      <c r="F236" s="218">
        <v>398.16842524387812</v>
      </c>
      <c r="G236" s="218">
        <v>398.16842524387812</v>
      </c>
      <c r="H236" s="218">
        <v>796.33685048775624</v>
      </c>
      <c r="I236" s="218">
        <v>796.33685048775624</v>
      </c>
      <c r="L236" s="190">
        <v>7.5345000000000004</v>
      </c>
      <c r="N236" s="218">
        <v>0</v>
      </c>
      <c r="O236" s="218">
        <v>398.16842524387812</v>
      </c>
      <c r="P236" s="218">
        <v>398.16842524387812</v>
      </c>
      <c r="Q236" s="218">
        <v>796.33685048775624</v>
      </c>
      <c r="R236" s="218">
        <v>796.33685048775624</v>
      </c>
    </row>
    <row r="237" spans="1:18" ht="15" customHeight="1">
      <c r="A237" s="191" t="s">
        <v>34</v>
      </c>
      <c r="B237" s="192" t="s">
        <v>126</v>
      </c>
      <c r="C237" s="193"/>
      <c r="D237" s="193"/>
      <c r="E237" s="218">
        <v>0</v>
      </c>
      <c r="F237" s="218">
        <v>6636.1404207313026</v>
      </c>
      <c r="G237" s="218">
        <v>11945.052757316344</v>
      </c>
      <c r="H237" s="218">
        <v>6636.1404207313026</v>
      </c>
      <c r="I237" s="218">
        <v>13272.280841462605</v>
      </c>
      <c r="L237" s="190">
        <v>7.5345000000000004</v>
      </c>
      <c r="N237" s="218">
        <v>0</v>
      </c>
      <c r="O237" s="218">
        <v>6636.1404207313026</v>
      </c>
      <c r="P237" s="218">
        <v>11945.052757316344</v>
      </c>
      <c r="Q237" s="218">
        <v>6636.1404207313026</v>
      </c>
      <c r="R237" s="218">
        <v>13272.280841462605</v>
      </c>
    </row>
    <row r="238" spans="1:18" ht="15" customHeight="1">
      <c r="A238" s="191"/>
      <c r="B238" s="192"/>
      <c r="C238" s="193"/>
      <c r="D238" s="193"/>
      <c r="E238" s="218">
        <v>20291.990178512176</v>
      </c>
      <c r="F238" s="218">
        <v>22297.431813657175</v>
      </c>
      <c r="G238" s="218">
        <v>27606.344150242217</v>
      </c>
      <c r="H238" s="218">
        <v>22031.986196827922</v>
      </c>
      <c r="I238" s="218">
        <v>28668.126617559225</v>
      </c>
      <c r="L238" s="190">
        <v>7.5345000000000004</v>
      </c>
      <c r="N238" s="218">
        <v>20291.990178512176</v>
      </c>
      <c r="O238" s="218">
        <v>22297.431813657175</v>
      </c>
      <c r="P238" s="218">
        <v>27606.344150242217</v>
      </c>
      <c r="Q238" s="218">
        <v>22031.986196827922</v>
      </c>
      <c r="R238" s="218">
        <v>28668.126617559225</v>
      </c>
    </row>
    <row r="239" spans="1:18" ht="15" customHeight="1">
      <c r="A239" s="191"/>
      <c r="B239" s="192"/>
      <c r="C239" s="193"/>
      <c r="D239" s="193"/>
      <c r="E239" s="218">
        <v>0</v>
      </c>
      <c r="F239" s="218">
        <v>0</v>
      </c>
      <c r="G239" s="218">
        <v>0</v>
      </c>
      <c r="H239" s="218">
        <v>0</v>
      </c>
      <c r="I239" s="218">
        <v>0</v>
      </c>
      <c r="L239" s="190">
        <v>7.5345000000000004</v>
      </c>
      <c r="N239" s="218">
        <v>0</v>
      </c>
      <c r="O239" s="218">
        <v>0</v>
      </c>
      <c r="P239" s="218">
        <v>0</v>
      </c>
      <c r="Q239" s="218">
        <v>0</v>
      </c>
      <c r="R239" s="218">
        <v>0</v>
      </c>
    </row>
    <row r="240" spans="1:18" ht="30">
      <c r="A240" s="191" t="s">
        <v>36</v>
      </c>
      <c r="B240" s="192" t="s">
        <v>128</v>
      </c>
      <c r="C240" s="193"/>
      <c r="D240" s="193"/>
      <c r="E240" s="218">
        <v>6516.6898931581391</v>
      </c>
      <c r="F240" s="218">
        <v>3318.0702103656513</v>
      </c>
      <c r="G240" s="218">
        <v>2654.4561682925209</v>
      </c>
      <c r="H240" s="218">
        <v>2654.4561682925209</v>
      </c>
      <c r="I240" s="218">
        <v>3318.0702103656513</v>
      </c>
      <c r="L240" s="190">
        <v>7.5345000000000004</v>
      </c>
      <c r="N240" s="218">
        <v>6516.6898931581391</v>
      </c>
      <c r="O240" s="218">
        <v>3318.0702103656513</v>
      </c>
      <c r="P240" s="218">
        <v>2654.4561682925209</v>
      </c>
      <c r="Q240" s="218">
        <v>2654.4561682925209</v>
      </c>
      <c r="R240" s="218">
        <v>3318.0702103656513</v>
      </c>
    </row>
    <row r="241" spans="1:18" ht="15">
      <c r="A241" s="191"/>
      <c r="B241" s="192"/>
      <c r="C241" s="193"/>
      <c r="D241" s="193"/>
      <c r="E241" s="218">
        <v>0</v>
      </c>
      <c r="F241" s="218">
        <v>0</v>
      </c>
      <c r="G241" s="218">
        <v>0</v>
      </c>
      <c r="H241" s="218">
        <v>0</v>
      </c>
      <c r="I241" s="218">
        <v>0</v>
      </c>
      <c r="L241" s="190">
        <v>7.5345000000000004</v>
      </c>
      <c r="N241" s="218">
        <v>0</v>
      </c>
      <c r="O241" s="218">
        <v>0</v>
      </c>
      <c r="P241" s="218">
        <v>0</v>
      </c>
      <c r="Q241" s="218">
        <v>0</v>
      </c>
      <c r="R241" s="218">
        <v>0</v>
      </c>
    </row>
    <row r="242" spans="1:18" ht="15">
      <c r="A242" s="191"/>
      <c r="B242" s="192"/>
      <c r="C242" s="193"/>
      <c r="D242" s="193"/>
      <c r="E242" s="218">
        <v>0</v>
      </c>
      <c r="F242" s="218">
        <v>0</v>
      </c>
      <c r="G242" s="218">
        <v>0</v>
      </c>
      <c r="H242" s="218">
        <v>0</v>
      </c>
      <c r="I242" s="218">
        <v>0</v>
      </c>
      <c r="L242" s="190">
        <v>7.5345000000000004</v>
      </c>
      <c r="N242" s="218">
        <v>0</v>
      </c>
      <c r="O242" s="218">
        <v>0</v>
      </c>
      <c r="P242" s="218">
        <v>0</v>
      </c>
      <c r="Q242" s="218">
        <v>0</v>
      </c>
      <c r="R242" s="218">
        <v>0</v>
      </c>
    </row>
    <row r="243" spans="1:18" ht="15">
      <c r="A243" s="191" t="s">
        <v>40</v>
      </c>
      <c r="B243" s="192" t="s">
        <v>123</v>
      </c>
      <c r="C243" s="193"/>
      <c r="D243" s="193"/>
      <c r="E243" s="218">
        <v>19908.421262193908</v>
      </c>
      <c r="F243" s="218">
        <v>22562.877430486427</v>
      </c>
      <c r="G243" s="218">
        <v>22562.877430486427</v>
      </c>
      <c r="H243" s="218">
        <v>22562.877430486427</v>
      </c>
      <c r="I243" s="218">
        <v>22562.877430486427</v>
      </c>
      <c r="L243" s="190">
        <v>7.5345000000000004</v>
      </c>
      <c r="N243" s="218">
        <v>19908.421262193908</v>
      </c>
      <c r="O243" s="218">
        <v>22562.877430486427</v>
      </c>
      <c r="P243" s="218">
        <v>22562.877430486427</v>
      </c>
      <c r="Q243" s="218">
        <v>22562.877430486427</v>
      </c>
      <c r="R243" s="218">
        <v>22562.877430486427</v>
      </c>
    </row>
    <row r="244" spans="1:18" ht="15">
      <c r="A244" s="191"/>
      <c r="B244" s="192"/>
      <c r="C244" s="193"/>
      <c r="D244" s="193"/>
      <c r="E244" s="218">
        <v>0</v>
      </c>
      <c r="F244" s="218">
        <v>0</v>
      </c>
      <c r="G244" s="218">
        <v>0</v>
      </c>
      <c r="H244" s="218">
        <v>0</v>
      </c>
      <c r="I244" s="218">
        <v>0</v>
      </c>
      <c r="L244" s="190">
        <v>7.5345000000000004</v>
      </c>
      <c r="N244" s="218">
        <v>0</v>
      </c>
      <c r="O244" s="218">
        <v>0</v>
      </c>
      <c r="P244" s="218">
        <v>0</v>
      </c>
      <c r="Q244" s="218">
        <v>0</v>
      </c>
      <c r="R244" s="218">
        <v>0</v>
      </c>
    </row>
    <row r="245" spans="1:18" ht="15">
      <c r="A245" s="191"/>
      <c r="B245" s="192"/>
      <c r="C245" s="193"/>
      <c r="D245" s="193"/>
      <c r="E245" s="218">
        <v>0</v>
      </c>
      <c r="F245" s="218">
        <v>0</v>
      </c>
      <c r="G245" s="218">
        <v>0</v>
      </c>
      <c r="H245" s="218">
        <v>0</v>
      </c>
      <c r="I245" s="218">
        <v>0</v>
      </c>
      <c r="L245" s="190">
        <v>7.5345000000000004</v>
      </c>
      <c r="N245" s="218">
        <v>0</v>
      </c>
      <c r="O245" s="218">
        <v>0</v>
      </c>
      <c r="P245" s="218">
        <v>0</v>
      </c>
      <c r="Q245" s="218">
        <v>0</v>
      </c>
      <c r="R245" s="218">
        <v>0</v>
      </c>
    </row>
    <row r="246" spans="1:18" ht="15" customHeight="1">
      <c r="A246" s="191" t="s">
        <v>39</v>
      </c>
      <c r="B246" s="192" t="s">
        <v>124</v>
      </c>
      <c r="C246" s="193"/>
      <c r="D246" s="193"/>
      <c r="E246" s="218">
        <v>0</v>
      </c>
      <c r="F246" s="218">
        <v>663.61404207313024</v>
      </c>
      <c r="G246" s="218">
        <v>1327.2280841462605</v>
      </c>
      <c r="H246" s="218">
        <v>1327.2280841462605</v>
      </c>
      <c r="I246" s="218">
        <v>1327.2280841462605</v>
      </c>
      <c r="L246" s="190">
        <v>7.5345000000000004</v>
      </c>
      <c r="N246" s="218">
        <v>0</v>
      </c>
      <c r="O246" s="218">
        <v>663.61404207313024</v>
      </c>
      <c r="P246" s="218">
        <v>1327.2280841462605</v>
      </c>
      <c r="Q246" s="218">
        <v>1327.2280841462605</v>
      </c>
      <c r="R246" s="218">
        <v>1327.2280841462605</v>
      </c>
    </row>
    <row r="247" spans="1:18" ht="15" customHeight="1">
      <c r="A247" s="191"/>
      <c r="B247" s="192"/>
      <c r="C247" s="193"/>
      <c r="D247" s="193"/>
      <c r="E247" s="218">
        <v>0</v>
      </c>
      <c r="F247" s="218">
        <v>0</v>
      </c>
      <c r="G247" s="218">
        <v>0</v>
      </c>
      <c r="H247" s="218">
        <v>0</v>
      </c>
      <c r="I247" s="218">
        <v>0</v>
      </c>
      <c r="L247" s="190">
        <v>7.5345000000000004</v>
      </c>
      <c r="N247" s="218">
        <v>0</v>
      </c>
      <c r="O247" s="218">
        <v>0</v>
      </c>
      <c r="P247" s="218">
        <v>0</v>
      </c>
      <c r="Q247" s="218">
        <v>0</v>
      </c>
      <c r="R247" s="218">
        <v>0</v>
      </c>
    </row>
    <row r="248" spans="1:18" ht="15" customHeight="1">
      <c r="A248" s="191"/>
      <c r="B248" s="192"/>
      <c r="C248" s="193"/>
      <c r="D248" s="193"/>
      <c r="E248" s="218">
        <v>0</v>
      </c>
      <c r="F248" s="218">
        <v>0</v>
      </c>
      <c r="G248" s="218">
        <v>0</v>
      </c>
      <c r="H248" s="218">
        <v>0</v>
      </c>
      <c r="I248" s="218">
        <v>0</v>
      </c>
      <c r="L248" s="190">
        <v>7.5345000000000004</v>
      </c>
      <c r="N248" s="218">
        <v>0</v>
      </c>
      <c r="O248" s="218">
        <v>0</v>
      </c>
      <c r="P248" s="218">
        <v>0</v>
      </c>
      <c r="Q248" s="218">
        <v>0</v>
      </c>
      <c r="R248" s="218">
        <v>0</v>
      </c>
    </row>
    <row r="249" spans="1:18" ht="15">
      <c r="A249" s="191" t="s">
        <v>37</v>
      </c>
      <c r="B249" s="192" t="s">
        <v>125</v>
      </c>
      <c r="C249" s="193"/>
      <c r="D249" s="193"/>
      <c r="E249" s="218">
        <v>4140.9516225363323</v>
      </c>
      <c r="F249" s="218">
        <v>6636.1404207313026</v>
      </c>
      <c r="G249" s="218">
        <v>7963.3685048775624</v>
      </c>
      <c r="H249" s="218">
        <v>7963.3685048775624</v>
      </c>
      <c r="I249" s="218">
        <v>7963.3685048775624</v>
      </c>
      <c r="L249" s="190">
        <v>7.5345000000000004</v>
      </c>
      <c r="N249" s="218">
        <v>4140.9516225363323</v>
      </c>
      <c r="O249" s="218">
        <v>6636.1404207313026</v>
      </c>
      <c r="P249" s="218">
        <v>7963.3685048775624</v>
      </c>
      <c r="Q249" s="218">
        <v>7963.3685048775624</v>
      </c>
      <c r="R249" s="218">
        <v>7963.3685048775624</v>
      </c>
    </row>
    <row r="250" spans="1:18" ht="15">
      <c r="A250" s="191"/>
      <c r="B250" s="192"/>
      <c r="C250" s="193"/>
      <c r="D250" s="193"/>
      <c r="E250" s="218">
        <v>0</v>
      </c>
      <c r="F250" s="218">
        <v>0</v>
      </c>
      <c r="G250" s="218">
        <v>0</v>
      </c>
      <c r="H250" s="218">
        <v>0</v>
      </c>
      <c r="I250" s="218">
        <v>0</v>
      </c>
      <c r="L250" s="190">
        <v>7.5345000000000004</v>
      </c>
      <c r="N250" s="218">
        <v>0</v>
      </c>
      <c r="O250" s="218">
        <v>0</v>
      </c>
      <c r="P250" s="218">
        <v>0</v>
      </c>
      <c r="Q250" s="218">
        <v>0</v>
      </c>
      <c r="R250" s="218">
        <v>0</v>
      </c>
    </row>
    <row r="251" spans="1:18" ht="15">
      <c r="A251" s="191"/>
      <c r="B251" s="192"/>
      <c r="C251" s="193"/>
      <c r="D251" s="193"/>
      <c r="E251" s="218">
        <v>0</v>
      </c>
      <c r="F251" s="218">
        <v>0</v>
      </c>
      <c r="G251" s="218">
        <v>0</v>
      </c>
      <c r="H251" s="218">
        <v>0</v>
      </c>
      <c r="I251" s="218">
        <v>0</v>
      </c>
      <c r="L251" s="190">
        <v>7.5345000000000004</v>
      </c>
      <c r="N251" s="218">
        <v>0</v>
      </c>
      <c r="O251" s="218">
        <v>0</v>
      </c>
      <c r="P251" s="218">
        <v>0</v>
      </c>
      <c r="Q251" s="218">
        <v>0</v>
      </c>
      <c r="R251" s="218">
        <v>0</v>
      </c>
    </row>
    <row r="252" spans="1:18" ht="15">
      <c r="A252" s="202">
        <v>1070</v>
      </c>
      <c r="B252" s="192" t="s">
        <v>122</v>
      </c>
      <c r="C252" s="193"/>
      <c r="D252" s="193"/>
      <c r="E252" s="218">
        <v>5308.9123365850419</v>
      </c>
      <c r="F252" s="218">
        <v>6636.1404207313026</v>
      </c>
      <c r="G252" s="218">
        <v>6636.1404207313026</v>
      </c>
      <c r="H252" s="218">
        <v>6636.1404207313026</v>
      </c>
      <c r="I252" s="218">
        <v>6636.1404207313026</v>
      </c>
      <c r="L252" s="190">
        <v>7.5345000000000004</v>
      </c>
      <c r="N252" s="218">
        <v>5308.9123365850419</v>
      </c>
      <c r="O252" s="218">
        <v>6636.1404207313026</v>
      </c>
      <c r="P252" s="218">
        <v>6636.1404207313026</v>
      </c>
      <c r="Q252" s="218">
        <v>6636.1404207313026</v>
      </c>
      <c r="R252" s="218">
        <v>6636.1404207313026</v>
      </c>
    </row>
    <row r="253" spans="1:18" ht="15">
      <c r="A253" s="202">
        <v>1070</v>
      </c>
      <c r="B253" s="192"/>
      <c r="C253" s="193"/>
      <c r="D253" s="193"/>
      <c r="E253" s="218">
        <v>6175.59227553255</v>
      </c>
      <c r="F253" s="218">
        <v>9290.596589023824</v>
      </c>
      <c r="G253" s="218">
        <v>9290.596589023824</v>
      </c>
      <c r="H253" s="218">
        <v>6636.1404207313026</v>
      </c>
      <c r="I253" s="218">
        <v>6636.1404207313026</v>
      </c>
      <c r="L253" s="190">
        <v>7.5345000000000004</v>
      </c>
      <c r="N253" s="218">
        <v>6175.59227553255</v>
      </c>
      <c r="O253" s="218">
        <v>9290.596589023824</v>
      </c>
      <c r="P253" s="218">
        <v>9290.596589023824</v>
      </c>
      <c r="Q253" s="218">
        <v>6636.1404207313026</v>
      </c>
      <c r="R253" s="218">
        <v>6636.1404207313026</v>
      </c>
    </row>
    <row r="254" spans="1:18" s="211" customFormat="1" ht="15">
      <c r="A254" s="208"/>
      <c r="B254" s="209"/>
      <c r="C254" s="210"/>
      <c r="D254" s="210"/>
      <c r="E254" s="218">
        <v>11484.504612117591</v>
      </c>
      <c r="F254" s="218">
        <v>15926.737009755125</v>
      </c>
      <c r="G254" s="218">
        <v>15926.737009755125</v>
      </c>
      <c r="H254" s="218">
        <v>13272.280841462605</v>
      </c>
      <c r="I254" s="218">
        <v>13272.280841462605</v>
      </c>
      <c r="L254" s="190">
        <v>7.5345000000000004</v>
      </c>
      <c r="N254" s="218">
        <v>11484.504612117591</v>
      </c>
      <c r="O254" s="218">
        <v>15926.737009755125</v>
      </c>
      <c r="P254" s="218">
        <v>15926.737009755125</v>
      </c>
      <c r="Q254" s="218">
        <v>13272.280841462605</v>
      </c>
      <c r="R254" s="218">
        <v>13272.280841462605</v>
      </c>
    </row>
    <row r="255" spans="1:18" ht="15">
      <c r="A255" s="202"/>
      <c r="B255" s="192"/>
      <c r="C255" s="193"/>
      <c r="D255" s="193"/>
      <c r="E255" s="218">
        <v>0</v>
      </c>
      <c r="F255" s="218">
        <v>0</v>
      </c>
      <c r="G255" s="218">
        <v>0</v>
      </c>
      <c r="H255" s="218">
        <v>0</v>
      </c>
      <c r="I255" s="218">
        <v>0</v>
      </c>
      <c r="L255" s="190">
        <v>7.5345000000000004</v>
      </c>
      <c r="N255" s="218">
        <v>0</v>
      </c>
      <c r="O255" s="218">
        <v>0</v>
      </c>
      <c r="P255" s="218">
        <v>0</v>
      </c>
      <c r="Q255" s="218">
        <v>0</v>
      </c>
      <c r="R255" s="218">
        <v>0</v>
      </c>
    </row>
    <row r="256" spans="1:18" ht="15" customHeight="1">
      <c r="A256" s="202">
        <v>1090</v>
      </c>
      <c r="B256" s="192" t="s">
        <v>120</v>
      </c>
      <c r="C256" s="193"/>
      <c r="D256" s="193"/>
      <c r="E256" s="218">
        <v>238.89972791824275</v>
      </c>
      <c r="F256" s="218">
        <v>663.61404207313024</v>
      </c>
      <c r="G256" s="218">
        <v>663.61404207313024</v>
      </c>
      <c r="H256" s="218">
        <v>663.61404207313024</v>
      </c>
      <c r="I256" s="218">
        <v>663.61404207313024</v>
      </c>
      <c r="L256" s="190">
        <v>7.5345000000000004</v>
      </c>
      <c r="N256" s="218">
        <v>238.89972791824275</v>
      </c>
      <c r="O256" s="218">
        <v>663.61404207313024</v>
      </c>
      <c r="P256" s="218">
        <v>663.61404207313024</v>
      </c>
      <c r="Q256" s="218">
        <v>663.61404207313024</v>
      </c>
      <c r="R256" s="218">
        <v>663.61404207313024</v>
      </c>
    </row>
    <row r="257" spans="1:18" ht="15" customHeight="1">
      <c r="A257" s="202">
        <v>1090</v>
      </c>
      <c r="B257" s="192" t="s">
        <v>120</v>
      </c>
      <c r="C257" s="193"/>
      <c r="D257" s="193"/>
      <c r="E257" s="218">
        <v>3676.3554316809341</v>
      </c>
      <c r="F257" s="218">
        <v>3981.6842524387812</v>
      </c>
      <c r="G257" s="218">
        <v>3981.6842524387812</v>
      </c>
      <c r="H257" s="218">
        <v>3981.6842524387812</v>
      </c>
      <c r="I257" s="218">
        <v>398.16842524387812</v>
      </c>
      <c r="L257" s="190">
        <v>7.5345000000000004</v>
      </c>
      <c r="N257" s="218">
        <v>3676.3554316809341</v>
      </c>
      <c r="O257" s="218">
        <v>3981.6842524387812</v>
      </c>
      <c r="P257" s="218">
        <v>3981.6842524387812</v>
      </c>
      <c r="Q257" s="218">
        <v>3981.6842524387812</v>
      </c>
      <c r="R257" s="218">
        <v>398.16842524387812</v>
      </c>
    </row>
    <row r="258" spans="1:18" ht="15">
      <c r="A258" s="53"/>
      <c r="B258" s="53"/>
      <c r="C258" s="53"/>
      <c r="D258" s="54"/>
      <c r="E258" s="218">
        <v>3915.2551595991772</v>
      </c>
      <c r="F258" s="218">
        <v>4645.298294511912</v>
      </c>
      <c r="G258" s="218">
        <v>4645.298294511912</v>
      </c>
      <c r="H258" s="218">
        <v>4645.298294511912</v>
      </c>
      <c r="I258" s="218">
        <v>1061.7824673170085</v>
      </c>
      <c r="L258" s="190">
        <v>7.5345000000000004</v>
      </c>
      <c r="N258" s="218">
        <v>3915.2551595991772</v>
      </c>
      <c r="O258" s="218">
        <v>4645.298294511912</v>
      </c>
      <c r="P258" s="218">
        <v>4645.298294511912</v>
      </c>
      <c r="Q258" s="218">
        <v>4645.298294511912</v>
      </c>
      <c r="R258" s="218">
        <v>1061.7824673170085</v>
      </c>
    </row>
    <row r="259" spans="1:18" ht="15" customHeight="1">
      <c r="H259" s="60"/>
      <c r="I259" s="60"/>
      <c r="L259" s="190">
        <v>7.5345000000000004</v>
      </c>
      <c r="N259" s="218">
        <v>0</v>
      </c>
      <c r="O259" s="218">
        <v>0</v>
      </c>
      <c r="P259" s="218">
        <v>0</v>
      </c>
      <c r="Q259" s="218">
        <v>0</v>
      </c>
      <c r="R259" s="218">
        <v>0</v>
      </c>
    </row>
    <row r="260" spans="1:18">
      <c r="D260" s="61"/>
      <c r="H260" s="60"/>
      <c r="I260" s="60"/>
      <c r="L260" s="190">
        <v>7.5345000000000004</v>
      </c>
      <c r="N260" s="218">
        <v>0</v>
      </c>
      <c r="O260" s="218">
        <v>0</v>
      </c>
      <c r="P260" s="218">
        <v>0</v>
      </c>
      <c r="Q260" s="218">
        <v>0</v>
      </c>
      <c r="R260" s="218">
        <v>0</v>
      </c>
    </row>
    <row r="261" spans="1:18" ht="30">
      <c r="A261" s="203"/>
      <c r="B261" s="204" t="s">
        <v>102</v>
      </c>
      <c r="C261" s="204"/>
      <c r="D261" s="204"/>
      <c r="E261" s="62">
        <v>663405.97</v>
      </c>
      <c r="F261" s="62">
        <v>564984.90999999992</v>
      </c>
      <c r="G261" s="62">
        <v>626331.20955000003</v>
      </c>
      <c r="H261" s="62">
        <v>587959.24059774994</v>
      </c>
      <c r="I261" s="62">
        <v>669319.03680073866</v>
      </c>
      <c r="L261" s="190">
        <v>7.5345000000000004</v>
      </c>
      <c r="N261" s="218">
        <v>88049.103457429155</v>
      </c>
      <c r="O261" s="218">
        <v>74986.383967084723</v>
      </c>
      <c r="P261" s="218">
        <v>83128.43712920566</v>
      </c>
      <c r="Q261" s="218">
        <v>78035.601645464179</v>
      </c>
      <c r="R261" s="218">
        <v>88833.902289566482</v>
      </c>
    </row>
    <row r="262" spans="1:18" ht="15" customHeight="1">
      <c r="A262" s="205"/>
      <c r="B262" s="75" t="s">
        <v>13</v>
      </c>
      <c r="C262" s="76"/>
      <c r="D262" s="77"/>
      <c r="E262" s="78">
        <v>85000</v>
      </c>
      <c r="F262" s="78">
        <v>283500</v>
      </c>
      <c r="G262" s="78">
        <v>158500</v>
      </c>
      <c r="H262" s="78">
        <v>109500</v>
      </c>
      <c r="I262" s="78">
        <v>109500</v>
      </c>
      <c r="L262" s="190">
        <v>7.5345000000000004</v>
      </c>
      <c r="N262" s="218">
        <v>11281.438715243214</v>
      </c>
      <c r="O262" s="218">
        <v>37626.916185546484</v>
      </c>
      <c r="P262" s="218">
        <v>21036.565133718228</v>
      </c>
      <c r="Q262" s="218">
        <v>14533.147521401552</v>
      </c>
      <c r="R262" s="218">
        <v>14533.147521401552</v>
      </c>
    </row>
    <row r="263" spans="1:18" ht="15" customHeight="1">
      <c r="A263" s="82"/>
      <c r="B263" s="206" t="s">
        <v>89</v>
      </c>
      <c r="C263" s="206"/>
      <c r="D263" s="206"/>
      <c r="E263" s="78">
        <v>853363.4</v>
      </c>
      <c r="F263" s="78">
        <v>1675000</v>
      </c>
      <c r="G263" s="78">
        <v>800000</v>
      </c>
      <c r="H263" s="78">
        <v>600000</v>
      </c>
      <c r="I263" s="78">
        <v>600000</v>
      </c>
      <c r="L263" s="190">
        <v>7.5345000000000004</v>
      </c>
      <c r="N263" s="218">
        <v>113260.7870462539</v>
      </c>
      <c r="O263" s="218">
        <v>222310.70409449862</v>
      </c>
      <c r="P263" s="218">
        <v>106178.24673170084</v>
      </c>
      <c r="Q263" s="218">
        <v>79633.685048775631</v>
      </c>
      <c r="R263" s="218">
        <v>79633.685048775631</v>
      </c>
    </row>
    <row r="264" spans="1:18" ht="15">
      <c r="A264" s="82"/>
      <c r="B264" s="206" t="s">
        <v>73</v>
      </c>
      <c r="C264" s="206"/>
      <c r="D264" s="206"/>
      <c r="E264" s="78">
        <v>31835.5</v>
      </c>
      <c r="F264" s="78">
        <v>90000</v>
      </c>
      <c r="G264" s="78">
        <v>890000</v>
      </c>
      <c r="H264" s="78">
        <v>185000</v>
      </c>
      <c r="I264" s="78">
        <v>35000</v>
      </c>
      <c r="L264" s="190">
        <v>7.5345000000000004</v>
      </c>
      <c r="N264" s="218">
        <v>4225.2969672838271</v>
      </c>
      <c r="O264" s="218">
        <v>11945.052757316344</v>
      </c>
      <c r="P264" s="218">
        <v>118123.29948901718</v>
      </c>
      <c r="Q264" s="218">
        <v>24553.719556705819</v>
      </c>
      <c r="R264" s="218">
        <v>4645.298294511912</v>
      </c>
    </row>
    <row r="265" spans="1:18" ht="15" customHeight="1">
      <c r="A265" s="82"/>
      <c r="B265" s="206" t="s">
        <v>74</v>
      </c>
      <c r="C265" s="206"/>
      <c r="D265" s="206"/>
      <c r="E265" s="78">
        <v>162500</v>
      </c>
      <c r="F265" s="78">
        <v>840000</v>
      </c>
      <c r="G265" s="78">
        <v>100000</v>
      </c>
      <c r="H265" s="78">
        <v>500000</v>
      </c>
      <c r="I265" s="78">
        <v>10000</v>
      </c>
      <c r="L265" s="190">
        <v>7.5345000000000004</v>
      </c>
      <c r="N265" s="218">
        <v>21567.456367376733</v>
      </c>
      <c r="O265" s="218">
        <v>111487.15906828588</v>
      </c>
      <c r="P265" s="218">
        <v>13272.280841462605</v>
      </c>
      <c r="Q265" s="218">
        <v>66361.404207313026</v>
      </c>
      <c r="R265" s="218">
        <v>1327.2280841462605</v>
      </c>
    </row>
    <row r="266" spans="1:18" ht="15" customHeight="1">
      <c r="A266" s="82"/>
      <c r="B266" s="204" t="s">
        <v>75</v>
      </c>
      <c r="C266" s="204"/>
      <c r="D266" s="204"/>
      <c r="E266" s="78">
        <v>1052508.5</v>
      </c>
      <c r="F266" s="78">
        <v>160000</v>
      </c>
      <c r="G266" s="78">
        <v>375000</v>
      </c>
      <c r="H266" s="84">
        <v>270000</v>
      </c>
      <c r="I266" s="84">
        <v>320000</v>
      </c>
      <c r="L266" s="190">
        <v>7.5345000000000004</v>
      </c>
      <c r="N266" s="218">
        <v>139691.88400026545</v>
      </c>
      <c r="O266" s="218">
        <v>21235.649346340168</v>
      </c>
      <c r="P266" s="218">
        <v>49771.053155484769</v>
      </c>
      <c r="Q266" s="218">
        <v>35835.158271949032</v>
      </c>
      <c r="R266" s="218">
        <v>42471.298692680335</v>
      </c>
    </row>
    <row r="267" spans="1:18" ht="30">
      <c r="A267" s="82"/>
      <c r="B267" s="206" t="s">
        <v>76</v>
      </c>
      <c r="C267" s="206"/>
      <c r="D267" s="206"/>
      <c r="E267" s="78">
        <v>55859.44</v>
      </c>
      <c r="F267" s="78">
        <v>323000</v>
      </c>
      <c r="G267" s="78">
        <v>478000</v>
      </c>
      <c r="H267" s="78">
        <v>106000</v>
      </c>
      <c r="I267" s="78">
        <v>106000</v>
      </c>
      <c r="L267" s="190">
        <v>7.5345000000000004</v>
      </c>
      <c r="N267" s="218">
        <v>7413.8217532682993</v>
      </c>
      <c r="O267" s="218">
        <v>42869.467117924214</v>
      </c>
      <c r="P267" s="218">
        <v>63441.502422191254</v>
      </c>
      <c r="Q267" s="218">
        <v>14068.617691950361</v>
      </c>
      <c r="R267" s="218">
        <v>14068.617691950361</v>
      </c>
    </row>
    <row r="268" spans="1:18" ht="15" customHeight="1">
      <c r="A268" s="82"/>
      <c r="B268" s="206" t="s">
        <v>77</v>
      </c>
      <c r="C268" s="206"/>
      <c r="D268" s="206"/>
      <c r="E268" s="78">
        <v>148377.06</v>
      </c>
      <c r="F268" s="78">
        <v>251250</v>
      </c>
      <c r="G268" s="78">
        <v>236250</v>
      </c>
      <c r="H268" s="78">
        <v>231250</v>
      </c>
      <c r="I268" s="78">
        <v>251250</v>
      </c>
      <c r="L268" s="190">
        <v>7.5345000000000004</v>
      </c>
      <c r="N268" s="218">
        <v>19693.020107505472</v>
      </c>
      <c r="O268" s="218">
        <v>33346.605614174798</v>
      </c>
      <c r="P268" s="218">
        <v>31355.763487955403</v>
      </c>
      <c r="Q268" s="218">
        <v>30692.149445882274</v>
      </c>
      <c r="R268" s="218">
        <v>33346.605614174798</v>
      </c>
    </row>
    <row r="269" spans="1:18" ht="15" customHeight="1">
      <c r="A269" s="82"/>
      <c r="B269" s="204" t="s">
        <v>78</v>
      </c>
      <c r="C269" s="204"/>
      <c r="D269" s="204"/>
      <c r="E269" s="78">
        <v>278441.16000000003</v>
      </c>
      <c r="F269" s="78">
        <v>253000</v>
      </c>
      <c r="G269" s="78">
        <v>308000</v>
      </c>
      <c r="H269" s="78">
        <v>271000</v>
      </c>
      <c r="I269" s="78">
        <v>336000</v>
      </c>
      <c r="L269" s="190">
        <v>7.5345000000000004</v>
      </c>
      <c r="N269" s="218">
        <v>36955.492733426239</v>
      </c>
      <c r="O269" s="218">
        <v>33578.870528900392</v>
      </c>
      <c r="P269" s="218">
        <v>40878.624991704819</v>
      </c>
      <c r="Q269" s="218">
        <v>35967.881080363659</v>
      </c>
      <c r="R269" s="218">
        <v>44594.863627314349</v>
      </c>
    </row>
    <row r="270" spans="1:18" ht="30">
      <c r="A270" s="82"/>
      <c r="B270" s="207" t="s">
        <v>79</v>
      </c>
      <c r="C270" s="207"/>
      <c r="D270" s="207"/>
      <c r="E270" s="78">
        <v>31200</v>
      </c>
      <c r="F270" s="78">
        <v>55000</v>
      </c>
      <c r="G270" s="78">
        <v>70000</v>
      </c>
      <c r="H270" s="78">
        <v>70000</v>
      </c>
      <c r="I270" s="78">
        <v>70000</v>
      </c>
      <c r="L270" s="190">
        <v>7.5345000000000004</v>
      </c>
      <c r="N270" s="218">
        <v>4140.9516225363323</v>
      </c>
      <c r="O270" s="218">
        <v>7299.7544628044325</v>
      </c>
      <c r="P270" s="218">
        <v>9290.596589023824</v>
      </c>
      <c r="Q270" s="218">
        <v>9290.596589023824</v>
      </c>
      <c r="R270" s="218">
        <v>9290.596589023824</v>
      </c>
    </row>
    <row r="271" spans="1:18" ht="15" customHeight="1">
      <c r="A271" s="82"/>
      <c r="B271" s="91" t="s">
        <v>80</v>
      </c>
      <c r="C271" s="92"/>
      <c r="D271" s="93"/>
      <c r="E271" s="78">
        <v>150000</v>
      </c>
      <c r="F271" s="78">
        <v>170000</v>
      </c>
      <c r="G271" s="78">
        <v>170000</v>
      </c>
      <c r="H271" s="78">
        <v>170000</v>
      </c>
      <c r="I271" s="78">
        <v>170000</v>
      </c>
      <c r="L271" s="190">
        <v>7.5345000000000004</v>
      </c>
      <c r="N271" s="218">
        <v>19908.421262193908</v>
      </c>
      <c r="O271" s="218">
        <v>22562.877430486427</v>
      </c>
      <c r="P271" s="218">
        <v>22562.877430486427</v>
      </c>
      <c r="Q271" s="218">
        <v>22562.877430486427</v>
      </c>
      <c r="R271" s="218">
        <v>22562.877430486427</v>
      </c>
    </row>
    <row r="272" spans="1:18">
      <c r="A272" s="82"/>
      <c r="B272" s="75" t="s">
        <v>81</v>
      </c>
      <c r="C272" s="76"/>
      <c r="D272" s="77"/>
      <c r="E272" s="78">
        <v>116029.49</v>
      </c>
      <c r="F272" s="78">
        <v>155000</v>
      </c>
      <c r="G272" s="78">
        <v>155000</v>
      </c>
      <c r="H272" s="78">
        <v>135000</v>
      </c>
      <c r="I272" s="78">
        <v>108000</v>
      </c>
      <c r="L272" s="190">
        <v>7.5345000000000004</v>
      </c>
      <c r="N272" s="218">
        <v>15399.75977171677</v>
      </c>
      <c r="O272" s="218">
        <v>20572.035304267036</v>
      </c>
      <c r="P272" s="218">
        <v>20572.035304267036</v>
      </c>
      <c r="Q272" s="218">
        <v>17917.579135974516</v>
      </c>
      <c r="R272" s="218">
        <v>14334.063308779612</v>
      </c>
    </row>
    <row r="273" spans="12:18">
      <c r="L273" s="190">
        <v>7.5345000000000004</v>
      </c>
      <c r="N273" s="218">
        <v>0</v>
      </c>
      <c r="O273" s="218">
        <v>0</v>
      </c>
      <c r="P273" s="218">
        <v>0</v>
      </c>
      <c r="Q273" s="218">
        <v>0</v>
      </c>
      <c r="R273" s="218">
        <v>0</v>
      </c>
    </row>
    <row r="274" spans="12:18">
      <c r="L274" s="190">
        <v>7.5345000000000004</v>
      </c>
      <c r="N274" s="218">
        <v>0</v>
      </c>
      <c r="O274" s="218">
        <v>0</v>
      </c>
      <c r="P274" s="218">
        <v>0</v>
      </c>
      <c r="Q274" s="218">
        <v>0</v>
      </c>
      <c r="R274" s="218">
        <v>0</v>
      </c>
    </row>
    <row r="275" spans="12:18">
      <c r="L275" s="190">
        <v>7.5345000000000004</v>
      </c>
      <c r="N275" s="218">
        <v>0</v>
      </c>
      <c r="O275" s="218">
        <v>0</v>
      </c>
      <c r="P275" s="218">
        <v>0</v>
      </c>
      <c r="Q275" s="218">
        <v>0</v>
      </c>
      <c r="R275" s="218">
        <v>0</v>
      </c>
    </row>
    <row r="276" spans="12:18">
      <c r="L276" s="190">
        <v>7.5345000000000004</v>
      </c>
      <c r="N276" s="218">
        <v>0</v>
      </c>
      <c r="O276" s="218">
        <v>0</v>
      </c>
      <c r="P276" s="218">
        <v>0</v>
      </c>
      <c r="Q276" s="218">
        <v>0</v>
      </c>
      <c r="R276" s="218">
        <v>0</v>
      </c>
    </row>
    <row r="277" spans="12:18">
      <c r="L277" s="190">
        <v>7.5345000000000004</v>
      </c>
      <c r="N277" s="218">
        <v>0</v>
      </c>
      <c r="O277" s="218">
        <v>0</v>
      </c>
      <c r="P277" s="218">
        <v>0</v>
      </c>
      <c r="Q277" s="218">
        <v>0</v>
      </c>
      <c r="R277" s="218">
        <v>0</v>
      </c>
    </row>
    <row r="278" spans="12:18">
      <c r="L278" s="190">
        <v>7.5345000000000004</v>
      </c>
      <c r="N278" s="218">
        <v>0</v>
      </c>
      <c r="O278" s="218">
        <v>0</v>
      </c>
      <c r="P278" s="218">
        <v>0</v>
      </c>
      <c r="Q278" s="218">
        <v>0</v>
      </c>
      <c r="R278" s="218">
        <v>0</v>
      </c>
    </row>
    <row r="279" spans="12:18">
      <c r="L279" s="190">
        <v>7.5345000000000004</v>
      </c>
      <c r="N279" s="218">
        <v>0</v>
      </c>
      <c r="O279" s="218">
        <v>0</v>
      </c>
      <c r="P279" s="218">
        <v>0</v>
      </c>
      <c r="Q279" s="218">
        <v>0</v>
      </c>
      <c r="R279" s="218">
        <v>0</v>
      </c>
    </row>
    <row r="280" spans="12:18">
      <c r="L280" s="190">
        <v>7.5345000000000004</v>
      </c>
      <c r="N280" s="218">
        <v>0</v>
      </c>
      <c r="O280" s="218">
        <v>0</v>
      </c>
      <c r="P280" s="218">
        <v>0</v>
      </c>
      <c r="Q280" s="218">
        <v>0</v>
      </c>
      <c r="R280" s="218">
        <v>0</v>
      </c>
    </row>
    <row r="281" spans="12:18">
      <c r="L281" s="190">
        <v>7.5345000000000004</v>
      </c>
      <c r="N281" s="218">
        <v>0</v>
      </c>
      <c r="O281" s="218">
        <v>0</v>
      </c>
      <c r="P281" s="218">
        <v>0</v>
      </c>
      <c r="Q281" s="218">
        <v>0</v>
      </c>
      <c r="R281" s="218">
        <v>0</v>
      </c>
    </row>
    <row r="282" spans="12:18">
      <c r="L282" s="190">
        <v>7.5345000000000004</v>
      </c>
      <c r="N282" s="218">
        <v>0</v>
      </c>
      <c r="O282" s="218">
        <v>0</v>
      </c>
      <c r="P282" s="218">
        <v>0</v>
      </c>
      <c r="Q282" s="218">
        <v>0</v>
      </c>
      <c r="R282" s="218">
        <v>0</v>
      </c>
    </row>
    <row r="283" spans="12:18">
      <c r="L283" s="190">
        <v>7.5345000000000004</v>
      </c>
      <c r="N283" s="218">
        <v>0</v>
      </c>
      <c r="O283" s="218">
        <v>0</v>
      </c>
      <c r="P283" s="218">
        <v>0</v>
      </c>
      <c r="Q283" s="218">
        <v>0</v>
      </c>
      <c r="R283" s="218">
        <v>0</v>
      </c>
    </row>
    <row r="284" spans="12:18">
      <c r="L284" s="190">
        <v>7.5345000000000004</v>
      </c>
      <c r="N284" s="218">
        <v>0</v>
      </c>
      <c r="O284" s="218">
        <v>0</v>
      </c>
      <c r="P284" s="218">
        <v>0</v>
      </c>
      <c r="Q284" s="218">
        <v>0</v>
      </c>
      <c r="R284" s="218">
        <v>0</v>
      </c>
    </row>
    <row r="285" spans="12:18">
      <c r="L285" s="190">
        <v>7.5345000000000004</v>
      </c>
      <c r="N285" s="218">
        <v>0</v>
      </c>
      <c r="O285" s="218">
        <v>0</v>
      </c>
      <c r="P285" s="218">
        <v>0</v>
      </c>
      <c r="Q285" s="218">
        <v>0</v>
      </c>
      <c r="R285" s="218">
        <v>0</v>
      </c>
    </row>
    <row r="286" spans="12:18">
      <c r="L286" s="190">
        <v>7.5345000000000004</v>
      </c>
      <c r="N286" s="218">
        <v>0</v>
      </c>
      <c r="O286" s="218">
        <v>0</v>
      </c>
      <c r="P286" s="218">
        <v>0</v>
      </c>
      <c r="Q286" s="218">
        <v>0</v>
      </c>
      <c r="R286" s="218">
        <v>0</v>
      </c>
    </row>
    <row r="287" spans="12:18">
      <c r="L287" s="190">
        <v>7.5345000000000004</v>
      </c>
      <c r="N287" s="218">
        <v>0</v>
      </c>
      <c r="O287" s="218">
        <v>0</v>
      </c>
      <c r="P287" s="218">
        <v>0</v>
      </c>
      <c r="Q287" s="218">
        <v>0</v>
      </c>
      <c r="R287" s="218">
        <v>0</v>
      </c>
    </row>
    <row r="288" spans="12:18">
      <c r="L288" s="190">
        <v>7.5345000000000004</v>
      </c>
      <c r="N288" s="218">
        <v>0</v>
      </c>
      <c r="O288" s="218">
        <v>0</v>
      </c>
      <c r="P288" s="218">
        <v>0</v>
      </c>
      <c r="Q288" s="218">
        <v>0</v>
      </c>
      <c r="R288" s="218">
        <v>0</v>
      </c>
    </row>
    <row r="289" spans="12:18">
      <c r="L289" s="190">
        <v>7.5345000000000004</v>
      </c>
      <c r="N289" s="218">
        <v>0</v>
      </c>
      <c r="O289" s="218">
        <v>0</v>
      </c>
      <c r="P289" s="218">
        <v>0</v>
      </c>
      <c r="Q289" s="218">
        <v>0</v>
      </c>
      <c r="R289" s="218">
        <v>0</v>
      </c>
    </row>
    <row r="290" spans="12:18">
      <c r="L290" s="190">
        <v>7.5345000000000004</v>
      </c>
      <c r="N290" s="218">
        <v>0</v>
      </c>
      <c r="O290" s="218">
        <v>0</v>
      </c>
      <c r="P290" s="218">
        <v>0</v>
      </c>
      <c r="Q290" s="218">
        <v>0</v>
      </c>
      <c r="R290" s="218">
        <v>0</v>
      </c>
    </row>
    <row r="291" spans="12:18">
      <c r="L291" s="190">
        <v>7.5345000000000004</v>
      </c>
      <c r="N291" s="218">
        <v>0</v>
      </c>
      <c r="O291" s="218">
        <v>0</v>
      </c>
      <c r="P291" s="218">
        <v>0</v>
      </c>
      <c r="Q291" s="218">
        <v>0</v>
      </c>
      <c r="R291" s="218">
        <v>0</v>
      </c>
    </row>
    <row r="292" spans="12:18">
      <c r="L292" s="190">
        <v>7.5345000000000004</v>
      </c>
      <c r="N292" s="218">
        <v>0</v>
      </c>
      <c r="O292" s="218">
        <v>0</v>
      </c>
      <c r="P292" s="218">
        <v>0</v>
      </c>
      <c r="Q292" s="218">
        <v>0</v>
      </c>
      <c r="R292" s="218">
        <v>0</v>
      </c>
    </row>
    <row r="293" spans="12:18">
      <c r="L293" s="190">
        <v>7.5345000000000004</v>
      </c>
      <c r="N293" s="218">
        <v>0</v>
      </c>
      <c r="O293" s="218">
        <v>0</v>
      </c>
      <c r="P293" s="218">
        <v>0</v>
      </c>
      <c r="Q293" s="218">
        <v>0</v>
      </c>
      <c r="R293" s="218">
        <v>0</v>
      </c>
    </row>
    <row r="294" spans="12:18">
      <c r="L294" s="190">
        <v>7.5345000000000004</v>
      </c>
      <c r="N294" s="218">
        <v>0</v>
      </c>
      <c r="O294" s="218">
        <v>0</v>
      </c>
      <c r="P294" s="218">
        <v>0</v>
      </c>
      <c r="Q294" s="218">
        <v>0</v>
      </c>
      <c r="R294" s="218">
        <v>0</v>
      </c>
    </row>
    <row r="295" spans="12:18">
      <c r="L295" s="190">
        <v>7.5345000000000004</v>
      </c>
      <c r="N295" s="218">
        <v>0</v>
      </c>
      <c r="O295" s="218">
        <v>0</v>
      </c>
      <c r="P295" s="218">
        <v>0</v>
      </c>
      <c r="Q295" s="218">
        <v>0</v>
      </c>
      <c r="R295" s="218">
        <v>0</v>
      </c>
    </row>
    <row r="296" spans="12:18">
      <c r="L296" s="190">
        <v>7.5345000000000004</v>
      </c>
      <c r="N296" s="218">
        <v>0</v>
      </c>
      <c r="O296" s="218">
        <v>0</v>
      </c>
      <c r="P296" s="218">
        <v>0</v>
      </c>
      <c r="Q296" s="218">
        <v>0</v>
      </c>
      <c r="R296" s="218">
        <v>0</v>
      </c>
    </row>
    <row r="297" spans="12:18">
      <c r="L297" s="190">
        <v>7.5345000000000004</v>
      </c>
      <c r="N297" s="218">
        <v>0</v>
      </c>
      <c r="O297" s="218">
        <v>0</v>
      </c>
      <c r="P297" s="218">
        <v>0</v>
      </c>
      <c r="Q297" s="218">
        <v>0</v>
      </c>
      <c r="R297" s="218">
        <v>0</v>
      </c>
    </row>
    <row r="298" spans="12:18">
      <c r="L298" s="190">
        <v>7.5345000000000004</v>
      </c>
    </row>
    <row r="299" spans="12:18">
      <c r="L299" s="190">
        <v>7.5345000000000004</v>
      </c>
    </row>
    <row r="300" spans="12:18">
      <c r="L300" s="190">
        <v>7.5345000000000004</v>
      </c>
    </row>
    <row r="301" spans="12:18">
      <c r="L301" s="190">
        <v>7.5345000000000004</v>
      </c>
    </row>
    <row r="302" spans="12:18">
      <c r="L302" s="190">
        <v>7.5345000000000004</v>
      </c>
    </row>
    <row r="303" spans="12:18">
      <c r="L303" s="190">
        <v>7.5345000000000004</v>
      </c>
    </row>
    <row r="304" spans="12:18">
      <c r="L304" s="190">
        <v>7.5345000000000004</v>
      </c>
    </row>
    <row r="305" spans="12:12">
      <c r="L305" s="190">
        <v>7.5345000000000004</v>
      </c>
    </row>
    <row r="306" spans="12:12">
      <c r="L306" s="190">
        <v>7.5345000000000004</v>
      </c>
    </row>
    <row r="307" spans="12:12">
      <c r="L307" s="190">
        <v>7.5345000000000004</v>
      </c>
    </row>
    <row r="308" spans="12:12">
      <c r="L308" s="190">
        <v>7.5345000000000004</v>
      </c>
    </row>
    <row r="309" spans="12:12">
      <c r="L309" s="190">
        <v>7.5345000000000004</v>
      </c>
    </row>
    <row r="310" spans="12:12">
      <c r="L310" s="190">
        <v>7.5345000000000004</v>
      </c>
    </row>
    <row r="311" spans="12:12">
      <c r="L311" s="190">
        <v>7.5345000000000004</v>
      </c>
    </row>
    <row r="312" spans="12:12">
      <c r="L312" s="190">
        <v>7.5345000000000004</v>
      </c>
    </row>
    <row r="313" spans="12:12">
      <c r="L313" s="190">
        <v>7.5345000000000004</v>
      </c>
    </row>
    <row r="314" spans="12:12">
      <c r="L314" s="190">
        <v>7.5345000000000004</v>
      </c>
    </row>
    <row r="315" spans="12:12">
      <c r="L315" s="190">
        <v>7.5345000000000004</v>
      </c>
    </row>
  </sheetData>
  <sortState ref="A69:I90">
    <sortCondition ref="C69:C9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PLAN 2023</vt:lpstr>
      <vt:lpstr>Izvori</vt:lpstr>
      <vt:lpstr>sažetak</vt:lpstr>
      <vt:lpstr>opći dio</vt:lpstr>
      <vt:lpstr>FINANCIRANJE</vt:lpstr>
      <vt:lpstr>FUNKCIJSKA</vt:lpstr>
      <vt:lpstr>List5</vt:lpstr>
      <vt:lpstr>'PLAN 2023'!Ispis_naslova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x54673</dc:creator>
  <cp:lastModifiedBy>trist</cp:lastModifiedBy>
  <cp:lastPrinted>2022-11-15T08:17:53Z</cp:lastPrinted>
  <dcterms:created xsi:type="dcterms:W3CDTF">2014-11-30T11:45:45Z</dcterms:created>
  <dcterms:modified xsi:type="dcterms:W3CDTF">2022-11-15T08:18:24Z</dcterms:modified>
</cp:coreProperties>
</file>