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3" activeTab="7"/>
  </bookViews>
  <sheets>
    <sheet name="SAŽETAK" sheetId="1" r:id="rId1"/>
    <sheet name=" Račun prihoda i rashoda" sheetId="2" r:id="rId2"/>
    <sheet name="Rashodi i prihodi prema izvoru" sheetId="3" r:id="rId3"/>
    <sheet name="Rashodi prema funkcijskoj k " sheetId="4" r:id="rId4"/>
    <sheet name="Račun financiranja " sheetId="5" r:id="rId5"/>
    <sheet name="Račun fin prema izvorima f" sheetId="6" r:id="rId6"/>
    <sheet name="Izvještaj po organizacijskoj " sheetId="7" r:id="rId7"/>
    <sheet name="Izvještaj po programskoj" sheetId="8" r:id="rId8"/>
  </sheets>
  <definedNames>
    <definedName name="_xlnm.Print_Area" localSheetId="6">'Izvještaj po organizacijskoj '!$B$2:$I$8</definedName>
  </definedNames>
  <calcPr calcMode="manual" fullCalcOnLoad="1"/>
</workbook>
</file>

<file path=xl/sharedStrings.xml><?xml version="1.0" encoding="utf-8"?>
<sst xmlns="http://schemas.openxmlformats.org/spreadsheetml/2006/main" count="1181" uniqueCount="679">
  <si>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</si>
  <si>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</si>
  <si>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</si>
  <si>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</si>
  <si>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</si>
  <si>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</si>
  <si>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</si>
  <si>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</si>
  <si>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</si>
  <si>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UKUPNI RASHODI</t>
  </si>
  <si>
    <t>01 Opće javne usluge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</si>
  <si>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</si>
  <si>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</si>
  <si>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</si>
  <si>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</si>
  <si>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</si>
  <si>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</si>
  <si>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</si>
  <si>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</si>
  <si>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 xml:space="preserve">OSTVARENJE/ IZVRŠENJE 
1.-6.2022. </t>
  </si>
  <si>
    <t>INDEKS</t>
  </si>
  <si>
    <t xml:space="preserve">IZVJEŠTAJ O PRIHODIMA I RASHODIMA PREMA EKONOMSKOJ KLASIFIKACIJI </t>
  </si>
  <si>
    <t>6=5/2*100</t>
  </si>
  <si>
    <t>7=5/4*100</t>
  </si>
  <si>
    <t>Pomoći iz inozemstva i od subjekata unutar općeg proračuna</t>
  </si>
  <si>
    <t xml:space="preserve"> Prihodi od prodaje proizvoda i robe te pruženih usluga i prihodi od donacija</t>
  </si>
  <si>
    <t>Prihodi od prodaje proizvoda i robe te pruženih usluga</t>
  </si>
  <si>
    <t>Prihodi od prodaje proizvoda i robe</t>
  </si>
  <si>
    <t>….</t>
  </si>
  <si>
    <t>Prihodi od prodaje proizvedene dugotrajne imovine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</si>
  <si>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</si>
  <si>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</si>
  <si>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</si>
  <si>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</si>
  <si>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</si>
  <si>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</si>
  <si>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Materijalna imovina - prirodna bogatstva</t>
  </si>
  <si>
    <t>Zemljište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</si>
  <si>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</si>
  <si>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</si>
  <si>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</si>
  <si>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</si>
  <si>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</si>
  <si>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</si>
  <si>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</si>
  <si>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</si>
  <si>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</si>
  <si>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</si>
  <si>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</si>
  <si>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</si>
  <si>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</si>
  <si>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</si>
  <si>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</si>
  <si>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</si>
  <si>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</si>
  <si>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</si>
  <si>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</si>
  <si>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</si>
  <si>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TEKUĆI PLAN 2023.*</t>
  </si>
  <si>
    <t>INDEKS**</t>
  </si>
  <si>
    <t>UKUPNO PRIHODI</t>
  </si>
  <si>
    <t>IZVORNI PLAN ILI REBALANS 2023.*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</si>
  <si>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</si>
  <si>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</si>
  <si>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</si>
  <si>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</si>
  <si>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</si>
  <si>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</si>
  <si>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RAZLIKA PRIMITAKA I IZDATAKA</t>
  </si>
  <si>
    <t>SAŽETAK  RAČUNA PRIHODA I RASHODA I  RAČUNA FINANCIRANJA</t>
  </si>
  <si>
    <t>PRENESENI VIŠAK/MANJAK IZ PRETHODNE GODINE</t>
  </si>
  <si>
    <t xml:space="preserve"> RAČUN FINANCIRANJA</t>
  </si>
  <si>
    <t>IZVJEŠTAJ PO ORGANIZACIJSKOJ KLASIFIKACIJI</t>
  </si>
  <si>
    <t>IZVJEŠTAJ PO PROGRAMSKOJ KLASIFIKACIJI</t>
  </si>
  <si>
    <t xml:space="preserve"> IZVRŠENJE 
1.-6.2023. </t>
  </si>
  <si>
    <t xml:space="preserve">IZVRŠENJE 
1.-6.2023. </t>
  </si>
  <si>
    <t xml:space="preserve">RAČUN PRIHODA I RASHODA </t>
  </si>
  <si>
    <t xml:space="preserve"> IZVRŠENJE 
1.-6.2022. </t>
  </si>
  <si>
    <t>SAŽETAK RAČUNA FINANCIRANJA</t>
  </si>
  <si>
    <t xml:space="preserve">OSTVARENJE/IZVRŠENJE 
1.-6.2022. </t>
  </si>
  <si>
    <t xml:space="preserve">OSTVARENJE/IZVRŠENJE 
1.-6.2023. </t>
  </si>
  <si>
    <t>RAZLIKA - VIŠAK MANJAK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</si>
  <si>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</si>
  <si>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SAŽETAK  RAČUNA PRIHODA I RASHODA I  RAČUNA FINANCIRANJA  može sadržavati i dodatne podatke.</t>
  </si>
  <si>
    <t>PRIJENOS VIŠKA/MANJKA U SLJEDEĆE RAZDOBLJE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</si>
  <si>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</si>
  <si>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Napomena:  Iznosi u stupcu "OSTVARENJE/IZVRŠENJE 1.-6.2022." preračunavaju se iz kuna u eure prema fiksnom tečaju konverzije (1 EUR=7,53450 kuna) i po pravilima za preračunavanje i zaokruživanje.</t>
  </si>
  <si>
    <t>SAŽETAK RAČUNA PRIHODA I RASHODA</t>
  </si>
  <si>
    <t xml:space="preserve">IZVJEŠTAJ O IZVRŠENJU PRORAČUNA OPĆINE ZADVARJE ZA PRVO POLUGODIŠTE 2023. </t>
  </si>
  <si>
    <t/>
  </si>
  <si>
    <t>Prihodi od poreza</t>
  </si>
  <si>
    <t>Porez i prirez na dohodak</t>
  </si>
  <si>
    <t>Povrat poreza i prireza po godišnjoj prijavi</t>
  </si>
  <si>
    <t>Porezi na imovinu</t>
  </si>
  <si>
    <t>Stalni porez na pokretnu imovinu</t>
  </si>
  <si>
    <t>Povremeni porezi na imovinu</t>
  </si>
  <si>
    <t>Porezi na robu i usluge</t>
  </si>
  <si>
    <t>Porez na promet</t>
  </si>
  <si>
    <t>Porezi i naknade od igara na sreću…</t>
  </si>
  <si>
    <t>Porezi na korištenje dobara ili izvođenje aktivnosti</t>
  </si>
  <si>
    <t>Pomoći iz proračuna</t>
  </si>
  <si>
    <t>Tekuće pomoći iz proračuna</t>
  </si>
  <si>
    <t>Kapitalne pomoći iz proračuna</t>
  </si>
  <si>
    <t>Pomoći od izvanproračunskih korisnika</t>
  </si>
  <si>
    <t xml:space="preserve">Tekuće pomoći od izvanproračunskih korisnika </t>
  </si>
  <si>
    <t>Pomoći temeljem prijenosa EU sredstava</t>
  </si>
  <si>
    <t>Tekuće pomoći temeljem prijenosa EU sredstava</t>
  </si>
  <si>
    <t>Prihodi od imovine</t>
  </si>
  <si>
    <t>Prihodi od financijske imovine</t>
  </si>
  <si>
    <t>Kamate na oročena sredstva</t>
  </si>
  <si>
    <t>Prihodi od nefinancijske imovine</t>
  </si>
  <si>
    <t>Naknade za koncesiju</t>
  </si>
  <si>
    <t>Prihodi od zakupa i iznajmljivanje imovine</t>
  </si>
  <si>
    <t>Naknada za korištenje nefinancijske imovine</t>
  </si>
  <si>
    <t>Ostali prihodi od nefinancijske imovine</t>
  </si>
  <si>
    <t>Prihodi od upravnih i administrativnih pristojbi, pristojbi po posebnim propisima i naknada</t>
  </si>
  <si>
    <t>Administrativne (upravne) pristojbe</t>
  </si>
  <si>
    <t>Općinske pristojbe i naknade</t>
  </si>
  <si>
    <t>Ostale upravne pristojbe</t>
  </si>
  <si>
    <t>Ostale pristijbe i naknade</t>
  </si>
  <si>
    <t>Prihodi po posebnim propisima</t>
  </si>
  <si>
    <t>Ostali nespomenuti prihodi</t>
  </si>
  <si>
    <t>Komunalni doprinosi i naknade</t>
  </si>
  <si>
    <t>Komunalni doprinosi</t>
  </si>
  <si>
    <t>Komunalne naknade</t>
  </si>
  <si>
    <t>Turistička zajednica</t>
  </si>
  <si>
    <t>Prihodi državne uprave</t>
  </si>
  <si>
    <t>Prihodi vodnog gospodarstva</t>
  </si>
  <si>
    <t>Doprinosi za šume</t>
  </si>
  <si>
    <t>Turistička pristojba</t>
  </si>
  <si>
    <t>Donacije od pravnih i fizičkih osoba izvan općeg proračuna i povrat donacija po protestiranim jamstvima</t>
  </si>
  <si>
    <t>Tekuće donacije</t>
  </si>
  <si>
    <t>Kapitalne donacije</t>
  </si>
  <si>
    <t>Prihodi od prodaje neproizvedene imovine</t>
  </si>
  <si>
    <t>Prihodi od prodaje materijalne imovine - prirodnih bogatstava</t>
  </si>
  <si>
    <t>Poslovni objekti</t>
  </si>
  <si>
    <t>Ostali građevinski objekti</t>
  </si>
  <si>
    <t>3</t>
  </si>
  <si>
    <t>31</t>
  </si>
  <si>
    <t>311</t>
  </si>
  <si>
    <t>3111</t>
  </si>
  <si>
    <t>3112</t>
  </si>
  <si>
    <t>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</si>
  <si>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</si>
  <si>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</si>
  <si>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</si>
  <si>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</si>
  <si>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</si>
  <si>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</si>
  <si>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</si>
  <si>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</si>
  <si>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</si>
  <si>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</si>
  <si>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</si>
  <si>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</si>
  <si>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</si>
  <si>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</si>
  <si>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</si>
  <si>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</t>
  </si>
  <si>
    <t>321</t>
  </si>
  <si>
    <t>3211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</si>
  <si>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</si>
  <si>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</si>
  <si>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</si>
  <si>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</si>
  <si>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</si>
  <si>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</si>
  <si>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</si>
  <si>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</si>
  <si>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</si>
  <si>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</si>
  <si>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</si>
  <si>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</si>
  <si>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</si>
  <si>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</si>
  <si>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</si>
  <si>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</si>
  <si>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</si>
  <si>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3226</t>
  </si>
  <si>
    <t>Vojna sredstva za jednokratnu upotrebu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</si>
  <si>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</si>
  <si>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</si>
  <si>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</si>
  <si>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</si>
  <si>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</si>
  <si>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</si>
  <si>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</si>
  <si>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</si>
  <si>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</si>
  <si>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</si>
  <si>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</si>
  <si>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</si>
  <si>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</si>
  <si>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</si>
  <si>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</si>
  <si>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</si>
  <si>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</si>
  <si>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</si>
  <si>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</si>
  <si>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</si>
  <si>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</si>
  <si>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</si>
  <si>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</si>
  <si>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</si>
  <si>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</si>
  <si>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</si>
  <si>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</si>
  <si>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</si>
  <si>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</si>
  <si>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</si>
  <si>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</si>
  <si>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</si>
  <si>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</si>
  <si>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</si>
  <si>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</si>
  <si>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</si>
  <si>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</si>
  <si>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</si>
  <si>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</si>
  <si>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</si>
  <si>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</si>
  <si>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</si>
  <si>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</si>
  <si>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3412</t>
  </si>
  <si>
    <t>Kamate za izdane mjenice</t>
  </si>
  <si>
    <t>3413</t>
  </si>
  <si>
    <t>Kamate za izdane obveznice</t>
  </si>
  <si>
    <t>3419</t>
  </si>
  <si>
    <t>Kamate za ostale vrijednosne papire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</si>
  <si>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</si>
  <si>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</si>
  <si>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</si>
  <si>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</si>
  <si>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</si>
  <si>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</si>
  <si>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</si>
  <si>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</si>
  <si>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3425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</si>
  <si>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</si>
  <si>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</si>
  <si>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</si>
  <si>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</si>
  <si>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</si>
  <si>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</si>
  <si>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</si>
  <si>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</si>
  <si>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</si>
  <si>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</si>
  <si>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</si>
  <si>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</si>
  <si>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</si>
  <si>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</si>
  <si>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</t>
  </si>
  <si>
    <t>Subvencije</t>
  </si>
  <si>
    <t>351</t>
  </si>
  <si>
    <t>Subvencije trgovačkim društvima u javnom sektoru</t>
  </si>
  <si>
    <t>3511</t>
  </si>
  <si>
    <t>Subvencije kreditnim i ostalim financijskim institucijama u javnom sektoru</t>
  </si>
  <si>
    <t>3512</t>
  </si>
  <si>
    <t>352</t>
  </si>
  <si>
    <t>Subvencije trgovačkim društvima, zadrugama, poljoprivrednicima i obrtnicima izvan javnog sektora</t>
  </si>
  <si>
    <t>3521</t>
  </si>
  <si>
    <t>Subvencije kreditnim i ostalim financijskim institucijama izvan javnog sektora</t>
  </si>
  <si>
    <t>3522</t>
  </si>
  <si>
    <t>Subvencije trgovačkim društvima i zadrugama izvan javnog sektora</t>
  </si>
  <si>
    <t>3523</t>
  </si>
  <si>
    <t>Subvencije poljoprivrednicima i obrtnicima</t>
  </si>
  <si>
    <t xml:space="preserve">Subvencije trgovačkim društvima, zadrugama, poljoprivrednicima i obrtnicima iz EU sredstava 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</si>
  <si>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</si>
  <si>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</si>
  <si>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</si>
  <si>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</si>
  <si>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</si>
  <si>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</si>
  <si>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3612</t>
  </si>
  <si>
    <t>Kapitalne pomoći inozemnim vladama</t>
  </si>
  <si>
    <t>Pomoći međunarodnim organizacijama te institucijama i tijelima EU</t>
  </si>
  <si>
    <t>Tekuće pomoći međunarodnim organizacijama te institucijama i tijelima EU</t>
  </si>
  <si>
    <t>Kapitalne pomoći međunarodnim organizacijama te institucijama i tijelima EU</t>
  </si>
  <si>
    <t>363</t>
  </si>
  <si>
    <t>Pomoći unutar općeg proračuna</t>
  </si>
  <si>
    <t>3631</t>
  </si>
  <si>
    <t>Tekuće pomoći unutar općeg proračuna</t>
  </si>
  <si>
    <t>3632</t>
  </si>
  <si>
    <t>Kapitalne pomoći unutar općeg proračuna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</si>
  <si>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</si>
  <si>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</si>
  <si>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</si>
  <si>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Prijenosi proračunskim korisnicima iz nadležnog proračuna za financiranje redovne djelatnosti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</si>
  <si>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</si>
  <si>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</si>
  <si>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</si>
  <si>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</si>
  <si>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</si>
  <si>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</si>
  <si>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</si>
  <si>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</si>
  <si>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</si>
  <si>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</si>
  <si>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</si>
  <si>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371</t>
  </si>
  <si>
    <t>Naknade građanima i kućanstvima na temelju osiguranja</t>
  </si>
  <si>
    <t>3711</t>
  </si>
  <si>
    <t>Naknade građanima i kućanstvima u novcu - neposredno ili putem ustanova izvan javnog sektora</t>
  </si>
  <si>
    <t>3712</t>
  </si>
  <si>
    <t>Naknade građanima i kućanstvima u naravi - neposredno ili putem ustanova izvan javnog sektora</t>
  </si>
  <si>
    <t>Naknade građanima i kućanstvima u novcu - putem ustanova u javnom sektoru</t>
  </si>
  <si>
    <t>Naknade građanima i kućanstvima u naravi - putem ustanova u javnom sektoru</t>
  </si>
  <si>
    <t>Naknade građanima i kućanstvima na temelju osiguranja iz EU sredstava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</si>
  <si>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</si>
  <si>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</si>
  <si>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</si>
  <si>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</si>
  <si>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</si>
  <si>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</si>
  <si>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Naknade građanima i kućanstvima iz EU sredstava</t>
  </si>
  <si>
    <t>38</t>
  </si>
  <si>
    <t>Ostali rashodi</t>
  </si>
  <si>
    <t>381</t>
  </si>
  <si>
    <t>3811</t>
  </si>
  <si>
    <t>Tekuće donacije u novcu</t>
  </si>
  <si>
    <t>3812</t>
  </si>
  <si>
    <t>Tekuće donacije u naravi</t>
  </si>
  <si>
    <t>Tekuće donacije iz EU sredstava</t>
  </si>
  <si>
    <t>382</t>
  </si>
  <si>
    <t>Kapitalne donacije neprofitnim organizacijama</t>
  </si>
  <si>
    <t>Kapitalne donacije građanima i kućanstvima</t>
  </si>
  <si>
    <t>Kapitalne donacije iz EU sredstava</t>
  </si>
  <si>
    <t>383</t>
  </si>
  <si>
    <t>Kazne, penali i naknade štete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</si>
  <si>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</si>
  <si>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</si>
  <si>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</si>
  <si>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</si>
  <si>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</si>
  <si>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</si>
  <si>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3834</t>
  </si>
  <si>
    <t>Ugovorene kazne i ostale naknade šteta</t>
  </si>
  <si>
    <t>Ostale kazne</t>
  </si>
  <si>
    <t xml:space="preserve">Kapitalne pomoći 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</si>
  <si>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</si>
  <si>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</si>
  <si>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</si>
  <si>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 xml:space="preserve">Kapitalne pomoći iz EU sredstava </t>
  </si>
  <si>
    <t>41</t>
  </si>
  <si>
    <r>
      <t xml:space="preserve">Rashodi za nabavu neproizvedene </t>
    </r>
    <r>
      <rPr>
        <sz val="10"/>
        <rFont val="Times New Roman"/>
        <family val="1"/>
      </rPr>
      <t>dugotrajne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imovine</t>
    </r>
  </si>
  <si>
    <t>411</t>
  </si>
  <si>
    <t>4111</t>
  </si>
  <si>
    <t>Rudna bogatstva</t>
  </si>
  <si>
    <t>Ostala prirodna materijalna imovina</t>
  </si>
  <si>
    <t>412</t>
  </si>
  <si>
    <t>Nematerijalna imovina</t>
  </si>
  <si>
    <t>4121</t>
  </si>
  <si>
    <t>Patenti</t>
  </si>
  <si>
    <t>4122</t>
  </si>
  <si>
    <t>Koncesije</t>
  </si>
  <si>
    <t>4123</t>
  </si>
  <si>
    <t>Licence</t>
  </si>
  <si>
    <t>4124</t>
  </si>
  <si>
    <t>Ostala prava</t>
  </si>
  <si>
    <t>4125</t>
  </si>
  <si>
    <t>Goodwill</t>
  </si>
  <si>
    <t>4126</t>
  </si>
  <si>
    <t>Ostala nematerijalna imovina</t>
  </si>
  <si>
    <t>42</t>
  </si>
  <si>
    <t>Rashodi za nabavu proizvedene dugotrajne imovine</t>
  </si>
  <si>
    <t>421</t>
  </si>
  <si>
    <t>Građevinski objekti</t>
  </si>
  <si>
    <t>4211</t>
  </si>
  <si>
    <t>4212</t>
  </si>
  <si>
    <t>4213</t>
  </si>
  <si>
    <t>Ceste, željeznice i ostali prometni objekti</t>
  </si>
  <si>
    <t>4214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</si>
  <si>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</si>
  <si>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</si>
  <si>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</si>
  <si>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</si>
  <si>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</si>
  <si>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</si>
  <si>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</si>
  <si>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</si>
  <si>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</si>
  <si>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</si>
  <si>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</si>
  <si>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</si>
  <si>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</si>
  <si>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</si>
  <si>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</si>
  <si>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</si>
  <si>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Vojna oprema</t>
  </si>
  <si>
    <t>423</t>
  </si>
  <si>
    <t>Prijevozna sredstva</t>
  </si>
  <si>
    <t>4231</t>
  </si>
  <si>
    <t>Prijevozna sredstva u cestovnom prometu</t>
  </si>
  <si>
    <t>4232</t>
  </si>
  <si>
    <t>Prijevozna sredstva u željezničkom prometu</t>
  </si>
  <si>
    <t>4233</t>
  </si>
  <si>
    <t>Prijevozna sredstva u pomorskom i riječnom prometu</t>
  </si>
  <si>
    <t>4234</t>
  </si>
  <si>
    <t>Prijevozna sredstva u zračnom prometu</t>
  </si>
  <si>
    <t>Knjige, umjetnička djela i ostale izložbene vrijednosti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</si>
  <si>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</si>
  <si>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</si>
  <si>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</si>
  <si>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</si>
  <si>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Višegodišnji nasadi i osnovno stado</t>
  </si>
  <si>
    <t>Višegodišnji nasadi</t>
  </si>
  <si>
    <t>Osnovno stado</t>
  </si>
  <si>
    <t>Nematerijalna proizvedena imovina</t>
  </si>
  <si>
    <t>Istraživanje rudnih bogatstava</t>
  </si>
  <si>
    <t>Ulaganja u računalne programe</t>
  </si>
  <si>
    <t>Umjetnička, literarna i znanstvena djela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</si>
  <si>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</si>
  <si>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</si>
  <si>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</si>
  <si>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</si>
  <si>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</si>
  <si>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4311</t>
  </si>
  <si>
    <t>Plemeniti metali i drago kamenje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</si>
  <si>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</si>
  <si>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</si>
  <si>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</si>
  <si>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</si>
  <si>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</si>
  <si>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</si>
  <si>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</si>
  <si>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</si>
  <si>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</si>
  <si>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</si>
  <si>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</si>
  <si>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</si>
  <si>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</si>
  <si>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</si>
  <si>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</si>
  <si>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</si>
  <si>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</si>
  <si>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</si>
  <si>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</si>
  <si>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</si>
  <si>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</si>
  <si>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4 Prihodi za posebne namjene</t>
  </si>
  <si>
    <t>42 Prihodi od spomeničke rente</t>
  </si>
  <si>
    <t>43 Ostali prihodi za posebne namjene</t>
  </si>
  <si>
    <t>5 Pomoći</t>
  </si>
  <si>
    <t>53 Pomoći EU</t>
  </si>
  <si>
    <t>6 Donacije</t>
  </si>
  <si>
    <t>61 Donacije</t>
  </si>
  <si>
    <t>62 Inozemne donacije</t>
  </si>
  <si>
    <t>7 Prihodi od prodaje ili zamjene nefinancijske imovine i naknade s naslova osiguranja</t>
  </si>
  <si>
    <t>71 prihodi od prodaje ili zamjene nefinancijske imovine i naknade s naslova osiguranja</t>
  </si>
  <si>
    <t>8 Namjenski primici</t>
  </si>
  <si>
    <t>81 Namjeski primici od zaduženja</t>
  </si>
  <si>
    <t xml:space="preserve">51 Pomoći </t>
  </si>
  <si>
    <t xml:space="preserve">52 Pomoći </t>
  </si>
  <si>
    <t>9 Preneseni višak</t>
  </si>
  <si>
    <t>91 Preneseni višak</t>
  </si>
  <si>
    <t>01</t>
  </si>
  <si>
    <t>011</t>
  </si>
  <si>
    <t xml:space="preserve">Izvršna i zakonodavna tijela, financijski i fiskalni poslovi, vanjski poslovi </t>
  </si>
  <si>
    <t>0111</t>
  </si>
  <si>
    <t xml:space="preserve">Izvršna i zakonodavna tijela </t>
  </si>
  <si>
    <t>0112</t>
  </si>
  <si>
    <t xml:space="preserve">Financijski i fiskalni poslovi </t>
  </si>
  <si>
    <t>03</t>
  </si>
  <si>
    <t>Javni red i sigurnost</t>
  </si>
  <si>
    <t>032</t>
  </si>
  <si>
    <t>Usluge protupožarne zaštite</t>
  </si>
  <si>
    <t>0320</t>
  </si>
  <si>
    <t>036</t>
  </si>
  <si>
    <t>Rashodi za javni red i sigurnost</t>
  </si>
  <si>
    <t>0360</t>
  </si>
  <si>
    <t>Rashodi za javni red i sigurnost koji nisu drugdje svrstani</t>
  </si>
  <si>
    <t>04</t>
  </si>
  <si>
    <t>Ekonomski poslovi</t>
  </si>
  <si>
    <t>041</t>
  </si>
  <si>
    <t>Opći ekonomski, trgovački i poslovi vezani uz rad</t>
  </si>
  <si>
    <t>0411</t>
  </si>
  <si>
    <t>Opći ekonomski i trgovački poslovi</t>
  </si>
  <si>
    <t>0412</t>
  </si>
  <si>
    <t>Opći poslovi vezani uz rad</t>
  </si>
  <si>
    <t>042</t>
  </si>
  <si>
    <t>Poljoprivreda, šumarstvo, ribarstvo i lov</t>
  </si>
  <si>
    <t>0421</t>
  </si>
  <si>
    <t>Poljoprivreda</t>
  </si>
  <si>
    <t>0422</t>
  </si>
  <si>
    <t>Ribarstvo i lov</t>
  </si>
  <si>
    <t>045</t>
  </si>
  <si>
    <t>Promet</t>
  </si>
  <si>
    <t>0451</t>
  </si>
  <si>
    <t>Cestovni promet</t>
  </si>
  <si>
    <t>047</t>
  </si>
  <si>
    <t>Ostale industrije</t>
  </si>
  <si>
    <t>0473</t>
  </si>
  <si>
    <t>Turizam</t>
  </si>
  <si>
    <t>0474</t>
  </si>
  <si>
    <t>Višenamjenski razvojni projekti</t>
  </si>
  <si>
    <t>049</t>
  </si>
  <si>
    <t>Ekonomski poslovi koji nisu drugdje svrstani</t>
  </si>
  <si>
    <t>0490</t>
  </si>
  <si>
    <t>05</t>
  </si>
  <si>
    <t>Zaštita okoliša</t>
  </si>
  <si>
    <t>051</t>
  </si>
  <si>
    <t>Gospodarenje otpadom</t>
  </si>
  <si>
    <t>0510</t>
  </si>
  <si>
    <t>056</t>
  </si>
  <si>
    <t>Poslovi i usluge zaštite okoliša koji nisu drugdje svrstani</t>
  </si>
  <si>
    <t>0560</t>
  </si>
  <si>
    <t>06</t>
  </si>
  <si>
    <t>Usluge unapređenja stanovanja i zajednice</t>
  </si>
  <si>
    <t>061</t>
  </si>
  <si>
    <t>Razvoj stanovanja</t>
  </si>
  <si>
    <t>0610</t>
  </si>
  <si>
    <t>062</t>
  </si>
  <si>
    <t>Razvoj zajednice</t>
  </si>
  <si>
    <t>0620</t>
  </si>
  <si>
    <t>063</t>
  </si>
  <si>
    <t>Opskrba vodom</t>
  </si>
  <si>
    <t>0630</t>
  </si>
  <si>
    <t>064</t>
  </si>
  <si>
    <t>Ulična rasvjeta</t>
  </si>
  <si>
    <t>0640</t>
  </si>
  <si>
    <t>066</t>
  </si>
  <si>
    <t>Rashodi vezani uz stanovanje i komunalne pogodnosti</t>
  </si>
  <si>
    <t>0660</t>
  </si>
  <si>
    <t>08</t>
  </si>
  <si>
    <t>Rekreacija, kultura i religija</t>
  </si>
  <si>
    <t>081</t>
  </si>
  <si>
    <t>Službe rekreacije i sporta</t>
  </si>
  <si>
    <t>0810</t>
  </si>
  <si>
    <t>082</t>
  </si>
  <si>
    <t>Službe kulture</t>
  </si>
  <si>
    <t>0820</t>
  </si>
  <si>
    <t>083</t>
  </si>
  <si>
    <t>Službe emitiranja i izdavanja</t>
  </si>
  <si>
    <t>084</t>
  </si>
  <si>
    <t>Religijske i druge službe zajednice</t>
  </si>
  <si>
    <t>0840</t>
  </si>
  <si>
    <t>09</t>
  </si>
  <si>
    <t>Obrazovanje</t>
  </si>
  <si>
    <t>091</t>
  </si>
  <si>
    <t xml:space="preserve">Predškolsko i osnovno obrazovanje </t>
  </si>
  <si>
    <t>0911</t>
  </si>
  <si>
    <t>Predškolsko obrazovanje</t>
  </si>
  <si>
    <t>0912</t>
  </si>
  <si>
    <t>Osnovno obrazovanje</t>
  </si>
  <si>
    <t>092</t>
  </si>
  <si>
    <t xml:space="preserve">Srednjoškolsko obrazovanje </t>
  </si>
  <si>
    <t>0922</t>
  </si>
  <si>
    <t>Više srednjoškolsko obrazovanje</t>
  </si>
  <si>
    <t>094</t>
  </si>
  <si>
    <t>Visoka naobrazba</t>
  </si>
  <si>
    <t>0941</t>
  </si>
  <si>
    <t>Visoka naobrazba I i II stupanj</t>
  </si>
  <si>
    <t>Socijalna zaštita</t>
  </si>
  <si>
    <t>Obitelj i djeca</t>
  </si>
  <si>
    <t>106</t>
  </si>
  <si>
    <t>Stanovanje</t>
  </si>
  <si>
    <t>1060</t>
  </si>
  <si>
    <t>109</t>
  </si>
  <si>
    <t>Aktivnosti socijalne zaštite koje nisu drugdje svrstane</t>
  </si>
  <si>
    <t>1090</t>
  </si>
  <si>
    <t>Opći prihodi i primici</t>
  </si>
  <si>
    <t>844</t>
  </si>
  <si>
    <t>Primljeni krediti i zajmovi od kreditnih i ostalih financijskih institucija izvan javnog sektora</t>
  </si>
  <si>
    <t>Primljeni krediti od tuzemnih kreditnih institucija izvan javnog sektora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</si>
  <si>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</si>
  <si>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</si>
  <si>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</si>
  <si>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</si>
  <si>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NAZIV IZVORA FINANCIRANJA Opći prihodi i primici</t>
  </si>
  <si>
    <t>BROJČANA OZNAKA RAZDJELA - 001</t>
  </si>
  <si>
    <t>NAZIV RAZDJELA Načelnik i Upravni odjel za opće poslove</t>
  </si>
  <si>
    <t>BROJČANA OZNAKA GLAVE - 00101</t>
  </si>
  <si>
    <t>NAZIV GLAVE Načelnik i Upravni odjel za opće poslove</t>
  </si>
  <si>
    <t>A100001 Redovno funkcioniranje Općine i izbori</t>
  </si>
  <si>
    <t>A100002 Osobni automobil</t>
  </si>
  <si>
    <t>K200001 Nabava dugotrajne imovine za općinske prostorije</t>
  </si>
  <si>
    <t>Ras.naba.proiz.imovine</t>
  </si>
  <si>
    <t>A100003 Redovan rad stranaka</t>
  </si>
  <si>
    <t>A100004 Vanjski suradnici u red.poslovanju</t>
  </si>
  <si>
    <t>A100200 Zapošljavanja - programi i pomoći Opće države</t>
  </si>
  <si>
    <t>T220001 Sanacija zgrade općine</t>
  </si>
  <si>
    <t>1001 Zaštita  i spašavanje (i DVD)</t>
  </si>
  <si>
    <t>A100005 DVD Zadvarje</t>
  </si>
  <si>
    <t>A100006 Sezonski vatrogasaci</t>
  </si>
  <si>
    <t>A100007 HGSS</t>
  </si>
  <si>
    <t>A100008 Crveni križ</t>
  </si>
  <si>
    <t>A100009 Naknade ostalim sudionicima Zaštite i spašavanja</t>
  </si>
  <si>
    <t>Rashodi za nabavu proizvedene dug.imovine</t>
  </si>
  <si>
    <t>1002 Održavanje objekata i uređenje komunalne infrastrukture</t>
  </si>
  <si>
    <t>A100010 Prometna infrastruktura - priprema, projektiranje, sanacija, rekonstrukcija i izgradnja</t>
  </si>
  <si>
    <t>A100011 Poljski putevi - priprema, projektiranje, sanacija, rekonstrukcija i izgradnja</t>
  </si>
  <si>
    <t>A100012 Javne, hortikulturne i druge površine - izgradnja, uređenje i održavanje</t>
  </si>
  <si>
    <t>T300002 Redovno održavanje javne rasvjete</t>
  </si>
  <si>
    <t>T300003 Mrtvačnica i groblja - izgradnja i uređenje</t>
  </si>
  <si>
    <t>11,42,53,64</t>
  </si>
  <si>
    <t>Postojenja i oprema</t>
  </si>
  <si>
    <t>1003 Stočni sajam i tržnica</t>
  </si>
  <si>
    <t>A100013 Trgovi i tržnice - izgradnja, održavnje i projektiranje</t>
  </si>
  <si>
    <t>A100014 Održavanje i uređenje javnog WC</t>
  </si>
  <si>
    <t>1004 Turističke aktivnosti</t>
  </si>
  <si>
    <t xml:space="preserve">  
Turizam
Turizam</t>
  </si>
  <si>
    <t>A100015 Uređenje turističke infrastrukture</t>
  </si>
  <si>
    <t>1005 Program izgradnje komunalnih građevina</t>
  </si>
  <si>
    <t xml:space="preserve">K200002 Razvoj gospodarske zone </t>
  </si>
  <si>
    <t xml:space="preserve">K200004 Prometna infrastruktura- priprema, projektiranje, sanacija, rekonstrukcija i izgradnja </t>
  </si>
  <si>
    <t>0455</t>
  </si>
  <si>
    <t>Promet cjevovodima i ostali promet</t>
  </si>
  <si>
    <t>K800003 Infrastruktura u poljoprivredi</t>
  </si>
  <si>
    <t>1006  Prostorno uređenje i unapređenje stanovanja</t>
  </si>
  <si>
    <t>A100017 Opskrba pitkom vodom</t>
  </si>
  <si>
    <t>Rashodi vezani uz stanovanje i kom. pogodnosti koji nisu drugdje svrstani</t>
  </si>
  <si>
    <t>K200007 Prostorni planovi, strateški planovi  i ostala dokumentacija - izrada</t>
  </si>
  <si>
    <t>K220001 Dječja, sportska igrališta i odmarališta (uređenje, sanacija, izgradnja)</t>
  </si>
  <si>
    <t>K600001 Razvoj nove stambene zone</t>
  </si>
  <si>
    <t>1007  Program zaštite okoliša i životne sredine</t>
  </si>
  <si>
    <t>T300004 Deratizacija i dezinsekcija</t>
  </si>
  <si>
    <t>T300005 Higijeničarska služba, zaštita životinja i veterinarske usluge</t>
  </si>
  <si>
    <t>T300006 Sanacija odlagališta, zbrinjavanje otpada</t>
  </si>
  <si>
    <t>T300007 Oprema za skupljanje otpada</t>
  </si>
  <si>
    <t>T300008 Naknada za deponije</t>
  </si>
  <si>
    <t>1008 Potrebe u kulturi, rekreacija i šport</t>
  </si>
  <si>
    <t>A100018 Potrebe u kulturi</t>
  </si>
  <si>
    <t>K200008 Održavanje spomenika - Tvrđava Duare</t>
  </si>
  <si>
    <t>A100019 Kulturna baština Općine Zadvarje</t>
  </si>
  <si>
    <t>A100020 Potpore u športu (Športska i Lovačka društva)</t>
  </si>
  <si>
    <t xml:space="preserve">A100022 Potpora udrugama </t>
  </si>
  <si>
    <t>A100023 Vjerskim zajednicama</t>
  </si>
  <si>
    <t>A100024 Organizacija "Zadvarski šušur" i smotra klapa</t>
  </si>
  <si>
    <t>K800001 Uređenje i opremanje "Doma kulture"</t>
  </si>
  <si>
    <t>1009 Obrazovanje (Osnovno,srednje,visoko)</t>
  </si>
  <si>
    <t>A100025 Stipendije i jednokratne pomoći</t>
  </si>
  <si>
    <t>Naknade građanima .</t>
  </si>
  <si>
    <t>A100026 Prijevoz učenika i studenata</t>
  </si>
  <si>
    <t>1010 Dječiji vrtić</t>
  </si>
  <si>
    <t>A100027 Dječiji vrtić</t>
  </si>
  <si>
    <t>1011 Pomoć obiteljima i kućanstvima</t>
  </si>
  <si>
    <t xml:space="preserve">A100028 Porodiljne naknade </t>
  </si>
  <si>
    <t>Socijalna pomoć stanovništvu koje nije obuhvaćeno redovnim socijalnim programima</t>
  </si>
  <si>
    <t>1070</t>
  </si>
  <si>
    <t>A100029: Pomoć obiteljima i kućanstvima</t>
  </si>
  <si>
    <t xml:space="preserve">Aktivnosti socijalne zaštite koje nisu drugdje svrstane
</t>
  </si>
  <si>
    <t>A100030 Pomoć neprofitnim socijalnim organizacijama</t>
  </si>
  <si>
    <t>A100031 Troškovi prijevoza građanstvo</t>
  </si>
  <si>
    <t>SVEUKUPNO:</t>
  </si>
  <si>
    <t>1000 Redovno funkcioniranje općine</t>
  </si>
  <si>
    <t xml:space="preserve">BROJČANA OZNAKA IZVORA FINANCIRANJA  - 11 </t>
  </si>
  <si>
    <t xml:space="preserve">BROJČANA OZNAKA IZVORA FINANCIRANJA  - 31 </t>
  </si>
  <si>
    <t xml:space="preserve">BROJČANA OZNAKA IZVORA FINANCIRANJA  - 43 </t>
  </si>
  <si>
    <t>BROJČANA OZNAKA IZVORA FINANCIRANJA  - 51</t>
  </si>
  <si>
    <t>BROJČANA OZNAKA IZVORA FINANCIRANJA  - 52</t>
  </si>
  <si>
    <t>BROJČANA OZNAKA IZVORA FINANCIRANJA  - 53</t>
  </si>
  <si>
    <t>BROJČANA OZNAKA IZVORA FINANCIRANJA  - 61</t>
  </si>
  <si>
    <t>BROJČANA OZNAKA IZVORA FINANCIRANJA  - 71</t>
  </si>
  <si>
    <t>BROJČANA OZNAKA IZVORA FINANCIRANJA  - 81</t>
  </si>
  <si>
    <t>NAZIV IZVORA FINANCIRANJA Vlastiti prihodi</t>
  </si>
  <si>
    <t>NAZIV IZVORA FINANCIRANJA Ostali prihodi za posebne namjene</t>
  </si>
  <si>
    <t>NAZIV IZVORA FINANCIRANJA Pomoći</t>
  </si>
  <si>
    <t>NAZIV IZVORA FINANCIRANJA Pomoći EU</t>
  </si>
  <si>
    <t>NAZIV IZVORA FINANCIRANJA Donacije</t>
  </si>
  <si>
    <t>NAZIV IZVORA FINANCIRANJA Prihodi od prodaje ili zamjene nefinancijske imovine i naknade s naslova osiguranja</t>
  </si>
  <si>
    <t>NAZIV IZVORA FINANCIRANJA Namjeski primici od zaduženja</t>
  </si>
  <si>
    <t xml:space="preserve">11 </t>
  </si>
  <si>
    <t xml:space="preserve">Pomoći </t>
  </si>
  <si>
    <t>Ostali prihodi za posebne namjene</t>
  </si>
  <si>
    <t>107</t>
  </si>
  <si>
    <t>BROJČANA OZNAKA IZVORA FINANCIRANJA  - 91</t>
  </si>
  <si>
    <t>NAZIV IZVORA FINANCIRANJA Višak</t>
  </si>
  <si>
    <t>BROJČANA OZNAKA GLAVE - 01001</t>
  </si>
  <si>
    <t>Kazne, upravne mjere i ostali prihodi</t>
  </si>
  <si>
    <t>Kazne i upravne mjere</t>
  </si>
  <si>
    <t>Upravne mjere</t>
  </si>
  <si>
    <t>Ostali prihodi</t>
  </si>
  <si>
    <t>Ostali rashodi za službena putovanja - cestarina</t>
  </si>
  <si>
    <t>Ostali građevniski objekti</t>
  </si>
  <si>
    <t>Ceste, željeznice i slični građevinski objekti</t>
  </si>
  <si>
    <t xml:space="preserve">OSTVARENJE/ IZVRŠENJE 
1.-6.2023. </t>
  </si>
  <si>
    <t>---</t>
  </si>
  <si>
    <t>--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</si>
</sst>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_-* #,##0.00\ [$€-1]_-;\-* #,##0.00\ [$€-1]_-;_-* &quot;-&quot;??\ [$€-1]_-;_-@_-"/>
    <numFmt numFmtId="166" formatCode="#,##0.00\ [$€-1]"/>
    <numFmt numFmtId="167" formatCode="#,##0\ [$€-1]"/>
    <numFmt numFmtId="168" formatCode="#,##0.00\ _k_n"/>
    <numFmt numFmtId="169" formatCode="_(* #,##0.00_);_(* \(#,##0.00\);_(* &quot;-&quot;??_);_(@_)"/>
    <numFmt numFmtId="170" formatCode="00000"/>
    <numFmt numFmtId="171" formatCode="000"/>
    <numFmt numFmtId="172" formatCode="#,##0.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44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7"/>
      <color indexed="10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4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1" applyNumberFormat="0" applyFont="0" applyAlignment="0" applyProtection="0"/>
    <xf numFmtId="0" fontId="70" fillId="22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5" fillId="0" borderId="0">
      <alignment vertical="top"/>
      <protection locked="0"/>
    </xf>
    <xf numFmtId="0" fontId="71" fillId="0" borderId="0">
      <alignment/>
      <protection/>
    </xf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2" fillId="29" borderId="4" applyNumberFormat="0" applyAlignment="0" applyProtection="0"/>
    <xf numFmtId="0" fontId="73" fillId="29" borderId="5" applyNumberFormat="0" applyAlignment="0" applyProtection="0"/>
    <xf numFmtId="0" fontId="11" fillId="30" borderId="6">
      <alignment horizontal="center" vertical="top" wrapText="1"/>
      <protection/>
    </xf>
    <xf numFmtId="0" fontId="74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79" fillId="3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9" fontId="1" fillId="0" borderId="0" applyFont="0" applyFill="0" applyBorder="0" applyAlignment="0" applyProtection="0"/>
    <xf numFmtId="0" fontId="82" fillId="0" borderId="10" applyNumberFormat="0" applyFill="0" applyAlignment="0" applyProtection="0"/>
    <xf numFmtId="0" fontId="83" fillId="34" borderId="11" applyNumberFormat="0" applyAlignment="0" applyProtection="0"/>
    <xf numFmtId="4" fontId="3" fillId="35" borderId="12" applyNumberFormat="0" applyProtection="0">
      <alignment vertical="center"/>
    </xf>
    <xf numFmtId="0" fontId="6" fillId="32" borderId="13" applyNumberFormat="0" applyProtection="0">
      <alignment vertical="center"/>
    </xf>
    <xf numFmtId="0" fontId="6" fillId="32" borderId="13" applyNumberFormat="0" applyProtection="0">
      <alignment vertical="center"/>
    </xf>
    <xf numFmtId="0" fontId="6" fillId="32" borderId="13" applyNumberFormat="0" applyProtection="0">
      <alignment vertical="center"/>
    </xf>
    <xf numFmtId="0" fontId="6" fillId="32" borderId="13" applyNumberFormat="0" applyProtection="0">
      <alignment vertical="center"/>
    </xf>
    <xf numFmtId="0" fontId="6" fillId="32" borderId="13" applyNumberFormat="0" applyProtection="0">
      <alignment vertical="center"/>
    </xf>
    <xf numFmtId="0" fontId="6" fillId="32" borderId="13" applyNumberFormat="0" applyProtection="0">
      <alignment vertical="center"/>
    </xf>
    <xf numFmtId="0" fontId="6" fillId="32" borderId="13" applyNumberFormat="0" applyProtection="0">
      <alignment vertical="center"/>
    </xf>
    <xf numFmtId="4" fontId="23" fillId="35" borderId="12" applyNumberFormat="0" applyProtection="0">
      <alignment vertical="center"/>
    </xf>
    <xf numFmtId="0" fontId="41" fillId="32" borderId="13" applyNumberFormat="0" applyProtection="0">
      <alignment vertical="center"/>
    </xf>
    <xf numFmtId="0" fontId="41" fillId="32" borderId="13" applyNumberFormat="0" applyProtection="0">
      <alignment vertical="center"/>
    </xf>
    <xf numFmtId="0" fontId="41" fillId="32" borderId="13" applyNumberFormat="0" applyProtection="0">
      <alignment vertical="center"/>
    </xf>
    <xf numFmtId="0" fontId="41" fillId="32" borderId="13" applyNumberFormat="0" applyProtection="0">
      <alignment vertical="center"/>
    </xf>
    <xf numFmtId="0" fontId="41" fillId="32" borderId="13" applyNumberFormat="0" applyProtection="0">
      <alignment vertical="center"/>
    </xf>
    <xf numFmtId="0" fontId="41" fillId="32" borderId="13" applyNumberFormat="0" applyProtection="0">
      <alignment vertical="center"/>
    </xf>
    <xf numFmtId="0" fontId="41" fillId="32" borderId="13" applyNumberFormat="0" applyProtection="0">
      <alignment vertical="center"/>
    </xf>
    <xf numFmtId="4" fontId="3" fillId="35" borderId="12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0" fontId="6" fillId="32" borderId="13" applyNumberFormat="0" applyProtection="0">
      <alignment horizontal="left" vertical="center" indent="1"/>
    </xf>
    <xf numFmtId="4" fontId="3" fillId="35" borderId="12" applyNumberFormat="0" applyProtection="0">
      <alignment horizontal="left" vertical="center" indent="1"/>
    </xf>
    <xf numFmtId="0" fontId="6" fillId="32" borderId="13" applyNumberFormat="0" applyProtection="0">
      <alignment horizontal="left" vertical="top" indent="1"/>
    </xf>
    <xf numFmtId="0" fontId="6" fillId="32" borderId="13" applyNumberFormat="0" applyProtection="0">
      <alignment horizontal="left" vertical="top" indent="1"/>
    </xf>
    <xf numFmtId="0" fontId="6" fillId="32" borderId="13" applyNumberFormat="0" applyProtection="0">
      <alignment horizontal="left" vertical="top" indent="1"/>
    </xf>
    <xf numFmtId="0" fontId="6" fillId="32" borderId="13" applyNumberFormat="0" applyProtection="0">
      <alignment horizontal="left" vertical="top" indent="1"/>
    </xf>
    <xf numFmtId="0" fontId="6" fillId="32" borderId="13" applyNumberFormat="0" applyProtection="0">
      <alignment horizontal="left" vertical="top" indent="1"/>
    </xf>
    <xf numFmtId="0" fontId="6" fillId="32" borderId="13" applyNumberFormat="0" applyProtection="0">
      <alignment horizontal="left" vertical="top" indent="1"/>
    </xf>
    <xf numFmtId="0" fontId="6" fillId="32" borderId="13" applyNumberFormat="0" applyProtection="0">
      <alignment horizontal="left" vertical="top" indent="1"/>
    </xf>
    <xf numFmtId="0" fontId="11" fillId="36" borderId="12" applyNumberFormat="0" applyProtection="0">
      <alignment horizontal="left" vertical="center" indent="1"/>
    </xf>
    <xf numFmtId="0" fontId="6" fillId="37" borderId="0" applyNumberFormat="0" applyProtection="0">
      <alignment horizontal="left" vertical="center" indent="1"/>
    </xf>
    <xf numFmtId="0" fontId="6" fillId="37" borderId="0" applyNumberFormat="0" applyProtection="0">
      <alignment horizontal="left" vertical="center" indent="1"/>
    </xf>
    <xf numFmtId="0" fontId="6" fillId="37" borderId="0" applyNumberFormat="0" applyProtection="0">
      <alignment horizontal="left" vertical="center" indent="1"/>
    </xf>
    <xf numFmtId="0" fontId="6" fillId="37" borderId="0" applyNumberFormat="0" applyProtection="0">
      <alignment horizontal="left" vertical="center" indent="1"/>
    </xf>
    <xf numFmtId="0" fontId="6" fillId="37" borderId="0" applyNumberFormat="0" applyProtection="0">
      <alignment horizontal="left" vertical="center" indent="1"/>
    </xf>
    <xf numFmtId="0" fontId="6" fillId="37" borderId="0" applyNumberFormat="0" applyProtection="0">
      <alignment horizontal="left" vertical="center" indent="1"/>
    </xf>
    <xf numFmtId="0" fontId="6" fillId="37" borderId="0" applyNumberFormat="0" applyProtection="0">
      <alignment horizontal="left" vertical="center" indent="1"/>
    </xf>
    <xf numFmtId="4" fontId="3" fillId="38" borderId="12" applyNumberFormat="0" applyProtection="0">
      <alignment horizontal="right" vertical="center"/>
    </xf>
    <xf numFmtId="0" fontId="3" fillId="20" borderId="13" applyNumberFormat="0" applyProtection="0">
      <alignment horizontal="right" vertical="center"/>
    </xf>
    <xf numFmtId="0" fontId="3" fillId="20" borderId="13" applyNumberFormat="0" applyProtection="0">
      <alignment horizontal="right" vertical="center"/>
    </xf>
    <xf numFmtId="0" fontId="3" fillId="20" borderId="13" applyNumberFormat="0" applyProtection="0">
      <alignment horizontal="right" vertical="center"/>
    </xf>
    <xf numFmtId="0" fontId="3" fillId="20" borderId="13" applyNumberFormat="0" applyProtection="0">
      <alignment horizontal="right" vertical="center"/>
    </xf>
    <xf numFmtId="0" fontId="3" fillId="20" borderId="13" applyNumberFormat="0" applyProtection="0">
      <alignment horizontal="right" vertical="center"/>
    </xf>
    <xf numFmtId="0" fontId="3" fillId="20" borderId="13" applyNumberFormat="0" applyProtection="0">
      <alignment horizontal="right" vertical="center"/>
    </xf>
    <xf numFmtId="0" fontId="3" fillId="20" borderId="13" applyNumberFormat="0" applyProtection="0">
      <alignment horizontal="right" vertical="center"/>
    </xf>
    <xf numFmtId="4" fontId="3" fillId="39" borderId="12" applyNumberFormat="0" applyProtection="0">
      <alignment horizontal="right" vertical="center"/>
    </xf>
    <xf numFmtId="0" fontId="3" fillId="40" borderId="13" applyNumberFormat="0" applyProtection="0">
      <alignment horizontal="right" vertical="center"/>
    </xf>
    <xf numFmtId="0" fontId="3" fillId="40" borderId="13" applyNumberFormat="0" applyProtection="0">
      <alignment horizontal="right" vertical="center"/>
    </xf>
    <xf numFmtId="0" fontId="3" fillId="40" borderId="13" applyNumberFormat="0" applyProtection="0">
      <alignment horizontal="right" vertical="center"/>
    </xf>
    <xf numFmtId="0" fontId="3" fillId="40" borderId="13" applyNumberFormat="0" applyProtection="0">
      <alignment horizontal="right" vertical="center"/>
    </xf>
    <xf numFmtId="0" fontId="3" fillId="40" borderId="13" applyNumberFormat="0" applyProtection="0">
      <alignment horizontal="right" vertical="center"/>
    </xf>
    <xf numFmtId="0" fontId="3" fillId="40" borderId="13" applyNumberFormat="0" applyProtection="0">
      <alignment horizontal="right" vertical="center"/>
    </xf>
    <xf numFmtId="0" fontId="3" fillId="40" borderId="13" applyNumberFormat="0" applyProtection="0">
      <alignment horizontal="right" vertical="center"/>
    </xf>
    <xf numFmtId="4" fontId="3" fillId="41" borderId="12" applyNumberFormat="0" applyProtection="0">
      <alignment horizontal="right" vertical="center"/>
    </xf>
    <xf numFmtId="0" fontId="3" fillId="42" borderId="13" applyNumberFormat="0" applyProtection="0">
      <alignment horizontal="right" vertical="center"/>
    </xf>
    <xf numFmtId="0" fontId="3" fillId="42" borderId="13" applyNumberFormat="0" applyProtection="0">
      <alignment horizontal="right" vertical="center"/>
    </xf>
    <xf numFmtId="0" fontId="3" fillId="42" borderId="13" applyNumberFormat="0" applyProtection="0">
      <alignment horizontal="right" vertical="center"/>
    </xf>
    <xf numFmtId="0" fontId="3" fillId="42" borderId="13" applyNumberFormat="0" applyProtection="0">
      <alignment horizontal="right" vertical="center"/>
    </xf>
    <xf numFmtId="0" fontId="3" fillId="42" borderId="13" applyNumberFormat="0" applyProtection="0">
      <alignment horizontal="right" vertical="center"/>
    </xf>
    <xf numFmtId="0" fontId="3" fillId="42" borderId="13" applyNumberFormat="0" applyProtection="0">
      <alignment horizontal="right" vertical="center"/>
    </xf>
    <xf numFmtId="0" fontId="3" fillId="42" borderId="13" applyNumberFormat="0" applyProtection="0">
      <alignment horizontal="right" vertical="center"/>
    </xf>
    <xf numFmtId="4" fontId="3" fillId="43" borderId="12" applyNumberFormat="0" applyProtection="0">
      <alignment horizontal="right" vertical="center"/>
    </xf>
    <xf numFmtId="0" fontId="3" fillId="44" borderId="13" applyNumberFormat="0" applyProtection="0">
      <alignment horizontal="right" vertical="center"/>
    </xf>
    <xf numFmtId="0" fontId="3" fillId="44" borderId="13" applyNumberFormat="0" applyProtection="0">
      <alignment horizontal="right" vertical="center"/>
    </xf>
    <xf numFmtId="0" fontId="3" fillId="44" borderId="13" applyNumberFormat="0" applyProtection="0">
      <alignment horizontal="right" vertical="center"/>
    </xf>
    <xf numFmtId="0" fontId="3" fillId="44" borderId="13" applyNumberFormat="0" applyProtection="0">
      <alignment horizontal="right" vertical="center"/>
    </xf>
    <xf numFmtId="0" fontId="3" fillId="44" borderId="13" applyNumberFormat="0" applyProtection="0">
      <alignment horizontal="right" vertical="center"/>
    </xf>
    <xf numFmtId="0" fontId="3" fillId="44" borderId="13" applyNumberFormat="0" applyProtection="0">
      <alignment horizontal="right" vertical="center"/>
    </xf>
    <xf numFmtId="0" fontId="3" fillId="44" borderId="13" applyNumberFormat="0" applyProtection="0">
      <alignment horizontal="right" vertical="center"/>
    </xf>
    <xf numFmtId="4" fontId="3" fillId="45" borderId="12" applyNumberFormat="0" applyProtection="0">
      <alignment horizontal="right" vertical="center"/>
    </xf>
    <xf numFmtId="0" fontId="3" fillId="46" borderId="13" applyNumberFormat="0" applyProtection="0">
      <alignment horizontal="right" vertical="center"/>
    </xf>
    <xf numFmtId="0" fontId="3" fillId="46" borderId="13" applyNumberFormat="0" applyProtection="0">
      <alignment horizontal="right" vertical="center"/>
    </xf>
    <xf numFmtId="0" fontId="3" fillId="46" borderId="13" applyNumberFormat="0" applyProtection="0">
      <alignment horizontal="right" vertical="center"/>
    </xf>
    <xf numFmtId="0" fontId="3" fillId="46" borderId="13" applyNumberFormat="0" applyProtection="0">
      <alignment horizontal="right" vertical="center"/>
    </xf>
    <xf numFmtId="0" fontId="3" fillId="46" borderId="13" applyNumberFormat="0" applyProtection="0">
      <alignment horizontal="right" vertical="center"/>
    </xf>
    <xf numFmtId="0" fontId="3" fillId="46" borderId="13" applyNumberFormat="0" applyProtection="0">
      <alignment horizontal="right" vertical="center"/>
    </xf>
    <xf numFmtId="0" fontId="3" fillId="46" borderId="13" applyNumberFormat="0" applyProtection="0">
      <alignment horizontal="right" vertical="center"/>
    </xf>
    <xf numFmtId="4" fontId="3" fillId="47" borderId="12" applyNumberFormat="0" applyProtection="0">
      <alignment horizontal="right" vertical="center"/>
    </xf>
    <xf numFmtId="0" fontId="3" fillId="48" borderId="13" applyNumberFormat="0" applyProtection="0">
      <alignment horizontal="right" vertical="center"/>
    </xf>
    <xf numFmtId="0" fontId="3" fillId="48" borderId="13" applyNumberFormat="0" applyProtection="0">
      <alignment horizontal="right" vertical="center"/>
    </xf>
    <xf numFmtId="0" fontId="3" fillId="48" borderId="13" applyNumberFormat="0" applyProtection="0">
      <alignment horizontal="right" vertical="center"/>
    </xf>
    <xf numFmtId="0" fontId="3" fillId="48" borderId="13" applyNumberFormat="0" applyProtection="0">
      <alignment horizontal="right" vertical="center"/>
    </xf>
    <xf numFmtId="0" fontId="3" fillId="48" borderId="13" applyNumberFormat="0" applyProtection="0">
      <alignment horizontal="right" vertical="center"/>
    </xf>
    <xf numFmtId="0" fontId="3" fillId="48" borderId="13" applyNumberFormat="0" applyProtection="0">
      <alignment horizontal="right" vertical="center"/>
    </xf>
    <xf numFmtId="0" fontId="3" fillId="48" borderId="13" applyNumberFormat="0" applyProtection="0">
      <alignment horizontal="right" vertical="center"/>
    </xf>
    <xf numFmtId="4" fontId="3" fillId="49" borderId="12" applyNumberFormat="0" applyProtection="0">
      <alignment horizontal="right" vertical="center"/>
    </xf>
    <xf numFmtId="0" fontId="3" fillId="50" borderId="13" applyNumberFormat="0" applyProtection="0">
      <alignment horizontal="right" vertical="center"/>
    </xf>
    <xf numFmtId="0" fontId="3" fillId="50" borderId="13" applyNumberFormat="0" applyProtection="0">
      <alignment horizontal="right" vertical="center"/>
    </xf>
    <xf numFmtId="0" fontId="3" fillId="50" borderId="13" applyNumberFormat="0" applyProtection="0">
      <alignment horizontal="right" vertical="center"/>
    </xf>
    <xf numFmtId="0" fontId="3" fillId="50" borderId="13" applyNumberFormat="0" applyProtection="0">
      <alignment horizontal="right" vertical="center"/>
    </xf>
    <xf numFmtId="0" fontId="3" fillId="50" borderId="13" applyNumberFormat="0" applyProtection="0">
      <alignment horizontal="right" vertical="center"/>
    </xf>
    <xf numFmtId="0" fontId="3" fillId="50" borderId="13" applyNumberFormat="0" applyProtection="0">
      <alignment horizontal="right" vertical="center"/>
    </xf>
    <xf numFmtId="0" fontId="3" fillId="50" borderId="13" applyNumberFormat="0" applyProtection="0">
      <alignment horizontal="right" vertical="center"/>
    </xf>
    <xf numFmtId="4" fontId="3" fillId="51" borderId="12" applyNumberFormat="0" applyProtection="0">
      <alignment horizontal="right" vertical="center"/>
    </xf>
    <xf numFmtId="0" fontId="3" fillId="52" borderId="13" applyNumberFormat="0" applyProtection="0">
      <alignment horizontal="right" vertical="center"/>
    </xf>
    <xf numFmtId="0" fontId="3" fillId="52" borderId="13" applyNumberFormat="0" applyProtection="0">
      <alignment horizontal="right" vertical="center"/>
    </xf>
    <xf numFmtId="0" fontId="3" fillId="52" borderId="13" applyNumberFormat="0" applyProtection="0">
      <alignment horizontal="right" vertical="center"/>
    </xf>
    <xf numFmtId="0" fontId="3" fillId="52" borderId="13" applyNumberFormat="0" applyProtection="0">
      <alignment horizontal="right" vertical="center"/>
    </xf>
    <xf numFmtId="0" fontId="3" fillId="52" borderId="13" applyNumberFormat="0" applyProtection="0">
      <alignment horizontal="right" vertical="center"/>
    </xf>
    <xf numFmtId="0" fontId="3" fillId="52" borderId="13" applyNumberFormat="0" applyProtection="0">
      <alignment horizontal="right" vertical="center"/>
    </xf>
    <xf numFmtId="0" fontId="3" fillId="52" borderId="13" applyNumberFormat="0" applyProtection="0">
      <alignment horizontal="right" vertical="center"/>
    </xf>
    <xf numFmtId="4" fontId="3" fillId="53" borderId="12" applyNumberFormat="0" applyProtection="0">
      <alignment horizontal="right" vertical="center"/>
    </xf>
    <xf numFmtId="0" fontId="3" fillId="54" borderId="13" applyNumberFormat="0" applyProtection="0">
      <alignment horizontal="right" vertical="center"/>
    </xf>
    <xf numFmtId="0" fontId="3" fillId="54" borderId="13" applyNumberFormat="0" applyProtection="0">
      <alignment horizontal="right" vertical="center"/>
    </xf>
    <xf numFmtId="0" fontId="3" fillId="54" borderId="13" applyNumberFormat="0" applyProtection="0">
      <alignment horizontal="right" vertical="center"/>
    </xf>
    <xf numFmtId="0" fontId="3" fillId="54" borderId="13" applyNumberFormat="0" applyProtection="0">
      <alignment horizontal="right" vertical="center"/>
    </xf>
    <xf numFmtId="0" fontId="3" fillId="54" borderId="13" applyNumberFormat="0" applyProtection="0">
      <alignment horizontal="right" vertical="center"/>
    </xf>
    <xf numFmtId="0" fontId="3" fillId="54" borderId="13" applyNumberFormat="0" applyProtection="0">
      <alignment horizontal="right" vertical="center"/>
    </xf>
    <xf numFmtId="0" fontId="3" fillId="54" borderId="13" applyNumberFormat="0" applyProtection="0">
      <alignment horizontal="right" vertical="center"/>
    </xf>
    <xf numFmtId="4" fontId="6" fillId="55" borderId="12" applyNumberFormat="0" applyProtection="0">
      <alignment horizontal="left" vertical="center" indent="1"/>
    </xf>
    <xf numFmtId="0" fontId="6" fillId="56" borderId="14" applyNumberFormat="0" applyProtection="0">
      <alignment horizontal="left" vertical="center" indent="1"/>
    </xf>
    <xf numFmtId="0" fontId="6" fillId="56" borderId="14" applyNumberFormat="0" applyProtection="0">
      <alignment horizontal="left" vertical="center" indent="1"/>
    </xf>
    <xf numFmtId="0" fontId="6" fillId="56" borderId="14" applyNumberFormat="0" applyProtection="0">
      <alignment horizontal="left" vertical="center" indent="1"/>
    </xf>
    <xf numFmtId="0" fontId="6" fillId="56" borderId="14" applyNumberFormat="0" applyProtection="0">
      <alignment horizontal="left" vertical="center" indent="1"/>
    </xf>
    <xf numFmtId="0" fontId="6" fillId="56" borderId="14" applyNumberFormat="0" applyProtection="0">
      <alignment horizontal="left" vertical="center" indent="1"/>
    </xf>
    <xf numFmtId="0" fontId="6" fillId="56" borderId="14" applyNumberFormat="0" applyProtection="0">
      <alignment horizontal="left" vertical="center" indent="1"/>
    </xf>
    <xf numFmtId="0" fontId="6" fillId="56" borderId="14" applyNumberFormat="0" applyProtection="0">
      <alignment horizontal="left" vertical="center" indent="1"/>
    </xf>
    <xf numFmtId="4" fontId="3" fillId="57" borderId="15" applyNumberFormat="0" applyProtection="0">
      <alignment horizontal="left" vertical="center" indent="1"/>
    </xf>
    <xf numFmtId="0" fontId="3" fillId="58" borderId="0" applyNumberFormat="0" applyProtection="0">
      <alignment horizontal="left" vertical="center" indent="1"/>
    </xf>
    <xf numFmtId="0" fontId="3" fillId="58" borderId="0" applyNumberFormat="0" applyProtection="0">
      <alignment horizontal="left" vertical="center" indent="1"/>
    </xf>
    <xf numFmtId="0" fontId="3" fillId="58" borderId="0" applyNumberFormat="0" applyProtection="0">
      <alignment horizontal="left" vertical="center" indent="1"/>
    </xf>
    <xf numFmtId="0" fontId="3" fillId="58" borderId="0" applyNumberFormat="0" applyProtection="0">
      <alignment horizontal="left" vertical="center" indent="1"/>
    </xf>
    <xf numFmtId="0" fontId="3" fillId="58" borderId="0" applyNumberFormat="0" applyProtection="0">
      <alignment horizontal="left" vertical="center" indent="1"/>
    </xf>
    <xf numFmtId="0" fontId="3" fillId="58" borderId="0" applyNumberFormat="0" applyProtection="0">
      <alignment horizontal="left" vertical="center" indent="1"/>
    </xf>
    <xf numFmtId="0" fontId="3" fillId="58" borderId="0" applyNumberFormat="0" applyProtection="0">
      <alignment horizontal="left" vertical="center" indent="1"/>
    </xf>
    <xf numFmtId="4" fontId="5" fillId="59" borderId="0" applyNumberFormat="0" applyProtection="0">
      <alignment horizontal="left" vertical="center" indent="1"/>
    </xf>
    <xf numFmtId="0" fontId="5" fillId="60" borderId="0" applyNumberFormat="0" applyProtection="0">
      <alignment horizontal="left" vertical="center" indent="1"/>
    </xf>
    <xf numFmtId="0" fontId="5" fillId="60" borderId="0" applyNumberFormat="0" applyProtection="0">
      <alignment horizontal="left" vertical="center" indent="1"/>
    </xf>
    <xf numFmtId="0" fontId="5" fillId="60" borderId="0" applyNumberFormat="0" applyProtection="0">
      <alignment horizontal="left" vertical="center" indent="1"/>
    </xf>
    <xf numFmtId="0" fontId="5" fillId="60" borderId="0" applyNumberFormat="0" applyProtection="0">
      <alignment horizontal="left" vertical="center" indent="1"/>
    </xf>
    <xf numFmtId="0" fontId="5" fillId="60" borderId="0" applyNumberFormat="0" applyProtection="0">
      <alignment horizontal="left" vertical="center" indent="1"/>
    </xf>
    <xf numFmtId="0" fontId="5" fillId="60" borderId="0" applyNumberFormat="0" applyProtection="0">
      <alignment horizontal="left" vertical="center" indent="1"/>
    </xf>
    <xf numFmtId="0" fontId="5" fillId="60" borderId="0" applyNumberFormat="0" applyProtection="0">
      <alignment horizontal="left" vertical="center" indent="1"/>
    </xf>
    <xf numFmtId="0" fontId="24" fillId="36" borderId="12" applyNumberFormat="0" applyProtection="0">
      <alignment horizontal="center" vertical="center"/>
    </xf>
    <xf numFmtId="0" fontId="6" fillId="37" borderId="13" applyNumberFormat="0" applyProtection="0">
      <alignment horizontal="center" vertical="top"/>
    </xf>
    <xf numFmtId="0" fontId="6" fillId="37" borderId="13" applyNumberFormat="0" applyProtection="0">
      <alignment horizontal="center" vertical="top"/>
    </xf>
    <xf numFmtId="0" fontId="6" fillId="37" borderId="13" applyNumberFormat="0" applyProtection="0">
      <alignment horizontal="center" vertical="top"/>
    </xf>
    <xf numFmtId="0" fontId="6" fillId="37" borderId="13" applyNumberFormat="0" applyProtection="0">
      <alignment horizontal="center" vertical="top"/>
    </xf>
    <xf numFmtId="0" fontId="6" fillId="37" borderId="13" applyNumberFormat="0" applyProtection="0">
      <alignment horizontal="center" vertical="top"/>
    </xf>
    <xf numFmtId="0" fontId="6" fillId="37" borderId="13" applyNumberFormat="0" applyProtection="0">
      <alignment horizontal="center" vertical="top"/>
    </xf>
    <xf numFmtId="0" fontId="6" fillId="37" borderId="13" applyNumberFormat="0" applyProtection="0">
      <alignment horizontal="center" vertical="top"/>
    </xf>
    <xf numFmtId="4" fontId="3" fillId="57" borderId="12" applyNumberFormat="0" applyProtection="0">
      <alignment horizontal="left" vertical="center" indent="1"/>
    </xf>
    <xf numFmtId="0" fontId="3" fillId="58" borderId="0" applyNumberFormat="0" applyProtection="0">
      <alignment horizontal="left" vertical="center" indent="1"/>
    </xf>
    <xf numFmtId="0" fontId="3" fillId="58" borderId="0" applyNumberFormat="0" applyProtection="0">
      <alignment horizontal="left" vertical="center" indent="1"/>
    </xf>
    <xf numFmtId="0" fontId="3" fillId="58" borderId="0" applyNumberFormat="0" applyProtection="0">
      <alignment horizontal="left" vertical="center" indent="1"/>
    </xf>
    <xf numFmtId="0" fontId="3" fillId="58" borderId="0" applyNumberFormat="0" applyProtection="0">
      <alignment horizontal="left" vertical="center" indent="1"/>
    </xf>
    <xf numFmtId="0" fontId="3" fillId="58" borderId="0" applyNumberFormat="0" applyProtection="0">
      <alignment horizontal="left" vertical="center" indent="1"/>
    </xf>
    <xf numFmtId="0" fontId="3" fillId="58" borderId="0" applyNumberFormat="0" applyProtection="0">
      <alignment horizontal="left" vertical="center" indent="1"/>
    </xf>
    <xf numFmtId="0" fontId="3" fillId="58" borderId="0" applyNumberFormat="0" applyProtection="0">
      <alignment horizontal="left" vertical="center" indent="1"/>
    </xf>
    <xf numFmtId="4" fontId="3" fillId="61" borderId="12" applyNumberFormat="0" applyProtection="0">
      <alignment horizontal="left" vertical="center" indent="1"/>
    </xf>
    <xf numFmtId="0" fontId="3" fillId="37" borderId="0" applyNumberFormat="0" applyProtection="0">
      <alignment horizontal="left" vertical="center" indent="1"/>
    </xf>
    <xf numFmtId="0" fontId="3" fillId="37" borderId="0" applyNumberFormat="0" applyProtection="0">
      <alignment horizontal="left" vertical="center" indent="1"/>
    </xf>
    <xf numFmtId="0" fontId="3" fillId="37" borderId="0" applyNumberFormat="0" applyProtection="0">
      <alignment horizontal="left" vertical="center" indent="1"/>
    </xf>
    <xf numFmtId="0" fontId="3" fillId="37" borderId="0" applyNumberFormat="0" applyProtection="0">
      <alignment horizontal="left" vertical="center" indent="1"/>
    </xf>
    <xf numFmtId="0" fontId="3" fillId="37" borderId="0" applyNumberFormat="0" applyProtection="0">
      <alignment horizontal="left" vertical="center" indent="1"/>
    </xf>
    <xf numFmtId="0" fontId="3" fillId="37" borderId="0" applyNumberFormat="0" applyProtection="0">
      <alignment horizontal="left" vertical="center" indent="1"/>
    </xf>
    <xf numFmtId="0" fontId="3" fillId="37" borderId="0" applyNumberFormat="0" applyProtection="0">
      <alignment horizontal="left" vertical="center" indent="1"/>
    </xf>
    <xf numFmtId="0" fontId="9" fillId="61" borderId="12" applyNumberFormat="0" applyProtection="0">
      <alignment horizontal="left" vertical="center" wrapText="1" indent="1"/>
    </xf>
    <xf numFmtId="0" fontId="11" fillId="60" borderId="13" applyNumberFormat="0" applyProtection="0">
      <alignment horizontal="left" vertical="center" indent="1"/>
    </xf>
    <xf numFmtId="0" fontId="11" fillId="60" borderId="13" applyNumberFormat="0" applyProtection="0">
      <alignment horizontal="left" vertical="center" indent="1"/>
    </xf>
    <xf numFmtId="0" fontId="11" fillId="60" borderId="13" applyNumberFormat="0" applyProtection="0">
      <alignment horizontal="left" vertical="center" indent="1"/>
    </xf>
    <xf numFmtId="0" fontId="11" fillId="60" borderId="13" applyNumberFormat="0" applyProtection="0">
      <alignment horizontal="left" vertical="center" indent="1"/>
    </xf>
    <xf numFmtId="0" fontId="11" fillId="60" borderId="13" applyNumberFormat="0" applyProtection="0">
      <alignment horizontal="left" vertical="center" indent="1"/>
    </xf>
    <xf numFmtId="0" fontId="11" fillId="60" borderId="13" applyNumberFormat="0" applyProtection="0">
      <alignment horizontal="left" vertical="center" indent="1"/>
    </xf>
    <xf numFmtId="0" fontId="11" fillId="60" borderId="13" applyNumberFormat="0" applyProtection="0">
      <alignment horizontal="left" vertical="center" indent="1"/>
    </xf>
    <xf numFmtId="0" fontId="9" fillId="61" borderId="12" applyNumberFormat="0" applyProtection="0">
      <alignment horizontal="left" vertical="center" indent="1"/>
    </xf>
    <xf numFmtId="0" fontId="11" fillId="60" borderId="13" applyNumberFormat="0" applyProtection="0">
      <alignment horizontal="left" vertical="top" indent="1"/>
    </xf>
    <xf numFmtId="0" fontId="11" fillId="60" borderId="13" applyNumberFormat="0" applyProtection="0">
      <alignment horizontal="left" vertical="top" indent="1"/>
    </xf>
    <xf numFmtId="0" fontId="11" fillId="60" borderId="13" applyNumberFormat="0" applyProtection="0">
      <alignment horizontal="left" vertical="top" indent="1"/>
    </xf>
    <xf numFmtId="0" fontId="11" fillId="60" borderId="13" applyNumberFormat="0" applyProtection="0">
      <alignment horizontal="left" vertical="top" indent="1"/>
    </xf>
    <xf numFmtId="0" fontId="11" fillId="60" borderId="13" applyNumberFormat="0" applyProtection="0">
      <alignment horizontal="left" vertical="top" indent="1"/>
    </xf>
    <xf numFmtId="0" fontId="11" fillId="60" borderId="13" applyNumberFormat="0" applyProtection="0">
      <alignment horizontal="left" vertical="top" indent="1"/>
    </xf>
    <xf numFmtId="0" fontId="11" fillId="60" borderId="13" applyNumberFormat="0" applyProtection="0">
      <alignment horizontal="left" vertical="top" indent="1"/>
    </xf>
    <xf numFmtId="0" fontId="9" fillId="62" borderId="12" applyNumberFormat="0" applyProtection="0">
      <alignment horizontal="left" vertical="center" wrapText="1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9" fillId="62" borderId="12" applyNumberFormat="0" applyProtection="0">
      <alignment horizontal="left" vertical="center" indent="1"/>
    </xf>
    <xf numFmtId="0" fontId="9" fillId="37" borderId="13" applyNumberFormat="0" applyProtection="0">
      <alignment horizontal="left" vertical="top" indent="1"/>
    </xf>
    <xf numFmtId="0" fontId="9" fillId="37" borderId="13" applyNumberFormat="0" applyProtection="0">
      <alignment horizontal="left" vertical="top" indent="1"/>
    </xf>
    <xf numFmtId="0" fontId="9" fillId="37" borderId="13" applyNumberFormat="0" applyProtection="0">
      <alignment horizontal="left" vertical="top" indent="1"/>
    </xf>
    <xf numFmtId="0" fontId="9" fillId="37" borderId="13" applyNumberFormat="0" applyProtection="0">
      <alignment horizontal="left" vertical="top" indent="1"/>
    </xf>
    <xf numFmtId="0" fontId="9" fillId="37" borderId="13" applyNumberFormat="0" applyProtection="0">
      <alignment horizontal="left" vertical="top" indent="1"/>
    </xf>
    <xf numFmtId="0" fontId="9" fillId="37" borderId="13" applyNumberFormat="0" applyProtection="0">
      <alignment horizontal="left" vertical="top" indent="1"/>
    </xf>
    <xf numFmtId="0" fontId="9" fillId="37" borderId="13" applyNumberFormat="0" applyProtection="0">
      <alignment horizontal="left" vertical="top" indent="1"/>
    </xf>
    <xf numFmtId="0" fontId="9" fillId="30" borderId="12" applyNumberFormat="0" applyProtection="0">
      <alignment horizontal="left" vertical="center" wrapText="1" indent="1"/>
    </xf>
    <xf numFmtId="0" fontId="9" fillId="36" borderId="13" applyNumberFormat="0" applyProtection="0">
      <alignment horizontal="left" vertical="center" indent="1"/>
    </xf>
    <xf numFmtId="0" fontId="9" fillId="63" borderId="13" applyNumberFormat="0" applyProtection="0">
      <alignment horizontal="left" vertical="center" indent="1"/>
    </xf>
    <xf numFmtId="0" fontId="9" fillId="63" borderId="13" applyNumberFormat="0" applyProtection="0">
      <alignment horizontal="left" vertical="center" indent="1"/>
    </xf>
    <xf numFmtId="0" fontId="9" fillId="63" borderId="13" applyNumberFormat="0" applyProtection="0">
      <alignment horizontal="left" vertical="center" indent="1"/>
    </xf>
    <xf numFmtId="0" fontId="9" fillId="63" borderId="13" applyNumberFormat="0" applyProtection="0">
      <alignment horizontal="left" vertical="center" indent="1"/>
    </xf>
    <xf numFmtId="0" fontId="9" fillId="63" borderId="13" applyNumberFormat="0" applyProtection="0">
      <alignment horizontal="left" vertical="center" indent="1"/>
    </xf>
    <xf numFmtId="0" fontId="9" fillId="63" borderId="13" applyNumberFormat="0" applyProtection="0">
      <alignment horizontal="left" vertical="center" indent="1"/>
    </xf>
    <xf numFmtId="0" fontId="9" fillId="63" borderId="13" applyNumberFormat="0" applyProtection="0">
      <alignment horizontal="left" vertical="center" indent="1"/>
    </xf>
    <xf numFmtId="0" fontId="9" fillId="36" borderId="13" applyNumberFormat="0" applyProtection="0">
      <alignment horizontal="left" vertical="center" indent="1"/>
    </xf>
    <xf numFmtId="0" fontId="9" fillId="36" borderId="13" applyNumberFormat="0" applyProtection="0">
      <alignment horizontal="left" vertical="center" indent="1"/>
    </xf>
    <xf numFmtId="0" fontId="9" fillId="36" borderId="13" applyNumberFormat="0" applyProtection="0">
      <alignment horizontal="left" vertical="center" indent="1"/>
    </xf>
    <xf numFmtId="0" fontId="9" fillId="30" borderId="12" applyNumberFormat="0" applyProtection="0">
      <alignment horizontal="left" vertical="center" indent="1"/>
    </xf>
    <xf numFmtId="0" fontId="9" fillId="63" borderId="13" applyNumberFormat="0" applyProtection="0">
      <alignment horizontal="left" vertical="top" indent="1"/>
    </xf>
    <xf numFmtId="0" fontId="9" fillId="63" borderId="13" applyNumberFormat="0" applyProtection="0">
      <alignment horizontal="left" vertical="top" indent="1"/>
    </xf>
    <xf numFmtId="0" fontId="9" fillId="63" borderId="13" applyNumberFormat="0" applyProtection="0">
      <alignment horizontal="left" vertical="top" indent="1"/>
    </xf>
    <xf numFmtId="0" fontId="9" fillId="63" borderId="13" applyNumberFormat="0" applyProtection="0">
      <alignment horizontal="left" vertical="top" indent="1"/>
    </xf>
    <xf numFmtId="0" fontId="9" fillId="63" borderId="13" applyNumberFormat="0" applyProtection="0">
      <alignment horizontal="left" vertical="top" indent="1"/>
    </xf>
    <xf numFmtId="0" fontId="9" fillId="63" borderId="13" applyNumberFormat="0" applyProtection="0">
      <alignment horizontal="left" vertical="top" indent="1"/>
    </xf>
    <xf numFmtId="0" fontId="9" fillId="63" borderId="13" applyNumberFormat="0" applyProtection="0">
      <alignment horizontal="left" vertical="top" indent="1"/>
    </xf>
    <xf numFmtId="0" fontId="9" fillId="64" borderId="12" applyNumberFormat="0" applyProtection="0">
      <alignment horizontal="left" vertical="center" wrapText="1" indent="1"/>
    </xf>
    <xf numFmtId="0" fontId="9" fillId="58" borderId="13" applyNumberFormat="0" applyProtection="0">
      <alignment horizontal="left" vertical="center" indent="1"/>
    </xf>
    <xf numFmtId="0" fontId="9" fillId="58" borderId="13" applyNumberFormat="0" applyProtection="0">
      <alignment horizontal="left" vertical="center" indent="1"/>
    </xf>
    <xf numFmtId="0" fontId="9" fillId="58" borderId="13" applyNumberFormat="0" applyProtection="0">
      <alignment horizontal="left" vertical="center" indent="1"/>
    </xf>
    <xf numFmtId="0" fontId="9" fillId="58" borderId="13" applyNumberFormat="0" applyProtection="0">
      <alignment horizontal="left" vertical="center" indent="1"/>
    </xf>
    <xf numFmtId="0" fontId="9" fillId="58" borderId="13" applyNumberFormat="0" applyProtection="0">
      <alignment horizontal="left" vertical="center" indent="1"/>
    </xf>
    <xf numFmtId="0" fontId="9" fillId="58" borderId="13" applyNumberFormat="0" applyProtection="0">
      <alignment horizontal="left" vertical="center" indent="1"/>
    </xf>
    <xf numFmtId="0" fontId="9" fillId="58" borderId="13" applyNumberFormat="0" applyProtection="0">
      <alignment horizontal="left" vertical="center" indent="1"/>
    </xf>
    <xf numFmtId="0" fontId="9" fillId="64" borderId="12" applyNumberFormat="0" applyProtection="0">
      <alignment horizontal="left" vertical="center" indent="1"/>
    </xf>
    <xf numFmtId="0" fontId="9" fillId="58" borderId="13" applyNumberFormat="0" applyProtection="0">
      <alignment horizontal="left" vertical="top" indent="1"/>
    </xf>
    <xf numFmtId="0" fontId="9" fillId="58" borderId="13" applyNumberFormat="0" applyProtection="0">
      <alignment horizontal="left" vertical="top" indent="1"/>
    </xf>
    <xf numFmtId="0" fontId="9" fillId="58" borderId="13" applyNumberFormat="0" applyProtection="0">
      <alignment horizontal="left" vertical="top" indent="1"/>
    </xf>
    <xf numFmtId="0" fontId="9" fillId="58" borderId="13" applyNumberFormat="0" applyProtection="0">
      <alignment horizontal="left" vertical="top" indent="1"/>
    </xf>
    <xf numFmtId="0" fontId="9" fillId="58" borderId="13" applyNumberFormat="0" applyProtection="0">
      <alignment horizontal="left" vertical="top" indent="1"/>
    </xf>
    <xf numFmtId="0" fontId="9" fillId="58" borderId="13" applyNumberFormat="0" applyProtection="0">
      <alignment horizontal="left" vertical="top" indent="1"/>
    </xf>
    <xf numFmtId="0" fontId="9" fillId="58" borderId="13" applyNumberFormat="0" applyProtection="0">
      <alignment horizontal="left" vertical="top" indent="1"/>
    </xf>
    <xf numFmtId="0" fontId="9" fillId="0" borderId="0">
      <alignment/>
      <protection/>
    </xf>
    <xf numFmtId="4" fontId="3" fillId="65" borderId="12" applyNumberFormat="0" applyProtection="0">
      <alignment vertical="center"/>
    </xf>
    <xf numFmtId="0" fontId="3" fillId="66" borderId="13" applyNumberFormat="0" applyProtection="0">
      <alignment vertical="center"/>
    </xf>
    <xf numFmtId="0" fontId="3" fillId="66" borderId="13" applyNumberFormat="0" applyProtection="0">
      <alignment vertical="center"/>
    </xf>
    <xf numFmtId="0" fontId="3" fillId="66" borderId="13" applyNumberFormat="0" applyProtection="0">
      <alignment vertical="center"/>
    </xf>
    <xf numFmtId="0" fontId="3" fillId="66" borderId="13" applyNumberFormat="0" applyProtection="0">
      <alignment vertical="center"/>
    </xf>
    <xf numFmtId="0" fontId="3" fillId="66" borderId="13" applyNumberFormat="0" applyProtection="0">
      <alignment vertical="center"/>
    </xf>
    <xf numFmtId="0" fontId="3" fillId="66" borderId="13" applyNumberFormat="0" applyProtection="0">
      <alignment vertical="center"/>
    </xf>
    <xf numFmtId="0" fontId="3" fillId="66" borderId="13" applyNumberFormat="0" applyProtection="0">
      <alignment vertical="center"/>
    </xf>
    <xf numFmtId="4" fontId="23" fillId="65" borderId="12" applyNumberFormat="0" applyProtection="0">
      <alignment vertical="center"/>
    </xf>
    <xf numFmtId="0" fontId="42" fillId="66" borderId="13" applyNumberFormat="0" applyProtection="0">
      <alignment vertical="center"/>
    </xf>
    <xf numFmtId="0" fontId="42" fillId="66" borderId="13" applyNumberFormat="0" applyProtection="0">
      <alignment vertical="center"/>
    </xf>
    <xf numFmtId="0" fontId="42" fillId="66" borderId="13" applyNumberFormat="0" applyProtection="0">
      <alignment vertical="center"/>
    </xf>
    <xf numFmtId="0" fontId="42" fillId="66" borderId="13" applyNumberFormat="0" applyProtection="0">
      <alignment vertical="center"/>
    </xf>
    <xf numFmtId="0" fontId="42" fillId="66" borderId="13" applyNumberFormat="0" applyProtection="0">
      <alignment vertical="center"/>
    </xf>
    <xf numFmtId="0" fontId="42" fillId="66" borderId="13" applyNumberFormat="0" applyProtection="0">
      <alignment vertical="center"/>
    </xf>
    <xf numFmtId="0" fontId="42" fillId="66" borderId="13" applyNumberFormat="0" applyProtection="0">
      <alignment vertical="center"/>
    </xf>
    <xf numFmtId="4" fontId="3" fillId="65" borderId="12" applyNumberFormat="0" applyProtection="0">
      <alignment horizontal="left" vertical="center" indent="1"/>
    </xf>
    <xf numFmtId="0" fontId="3" fillId="66" borderId="13" applyNumberFormat="0" applyProtection="0">
      <alignment horizontal="left" vertical="center" indent="1"/>
    </xf>
    <xf numFmtId="0" fontId="3" fillId="66" borderId="13" applyNumberFormat="0" applyProtection="0">
      <alignment horizontal="left" vertical="center" indent="1"/>
    </xf>
    <xf numFmtId="0" fontId="3" fillId="66" borderId="13" applyNumberFormat="0" applyProtection="0">
      <alignment horizontal="left" vertical="center" indent="1"/>
    </xf>
    <xf numFmtId="0" fontId="3" fillId="66" borderId="13" applyNumberFormat="0" applyProtection="0">
      <alignment horizontal="left" vertical="center" indent="1"/>
    </xf>
    <xf numFmtId="0" fontId="3" fillId="66" borderId="13" applyNumberFormat="0" applyProtection="0">
      <alignment horizontal="left" vertical="center" indent="1"/>
    </xf>
    <xf numFmtId="0" fontId="3" fillId="66" borderId="13" applyNumberFormat="0" applyProtection="0">
      <alignment horizontal="left" vertical="center" indent="1"/>
    </xf>
    <xf numFmtId="0" fontId="3" fillId="66" borderId="13" applyNumberFormat="0" applyProtection="0">
      <alignment horizontal="left" vertical="center" indent="1"/>
    </xf>
    <xf numFmtId="4" fontId="3" fillId="65" borderId="12" applyNumberFormat="0" applyProtection="0">
      <alignment horizontal="left" vertical="center" indent="1"/>
    </xf>
    <xf numFmtId="0" fontId="3" fillId="66" borderId="13" applyNumberFormat="0" applyProtection="0">
      <alignment horizontal="left" vertical="top" indent="1"/>
    </xf>
    <xf numFmtId="0" fontId="3" fillId="66" borderId="13" applyNumberFormat="0" applyProtection="0">
      <alignment horizontal="left" vertical="top" indent="1"/>
    </xf>
    <xf numFmtId="0" fontId="3" fillId="66" borderId="13" applyNumberFormat="0" applyProtection="0">
      <alignment horizontal="left" vertical="top" indent="1"/>
    </xf>
    <xf numFmtId="0" fontId="3" fillId="66" borderId="13" applyNumberFormat="0" applyProtection="0">
      <alignment horizontal="left" vertical="top" indent="1"/>
    </xf>
    <xf numFmtId="0" fontId="3" fillId="66" borderId="13" applyNumberFormat="0" applyProtection="0">
      <alignment horizontal="left" vertical="top" indent="1"/>
    </xf>
    <xf numFmtId="0" fontId="3" fillId="66" borderId="13" applyNumberFormat="0" applyProtection="0">
      <alignment horizontal="left" vertical="top" indent="1"/>
    </xf>
    <xf numFmtId="0" fontId="3" fillId="66" borderId="13" applyNumberFormat="0" applyProtection="0">
      <alignment horizontal="left" vertical="top" indent="1"/>
    </xf>
    <xf numFmtId="4" fontId="3" fillId="57" borderId="12" applyNumberFormat="0" applyProtection="0">
      <alignment horizontal="right" vertical="center"/>
    </xf>
    <xf numFmtId="4" fontId="3" fillId="67" borderId="13" applyNumberFormat="0" applyProtection="0">
      <alignment horizontal="right" vertical="center"/>
    </xf>
    <xf numFmtId="0" fontId="43" fillId="58" borderId="13" applyNumberFormat="0" applyProtection="0">
      <alignment horizontal="right" vertical="center"/>
    </xf>
    <xf numFmtId="0" fontId="43" fillId="58" borderId="13" applyNumberFormat="0" applyProtection="0">
      <alignment horizontal="right" vertical="center"/>
    </xf>
    <xf numFmtId="0" fontId="43" fillId="58" borderId="13" applyNumberFormat="0" applyProtection="0">
      <alignment horizontal="right" vertical="center"/>
    </xf>
    <xf numFmtId="0" fontId="43" fillId="58" borderId="13" applyNumberFormat="0" applyProtection="0">
      <alignment horizontal="right" vertical="center"/>
    </xf>
    <xf numFmtId="0" fontId="43" fillId="58" borderId="13" applyNumberFormat="0" applyProtection="0">
      <alignment horizontal="right" vertical="center"/>
    </xf>
    <xf numFmtId="0" fontId="43" fillId="58" borderId="13" applyNumberFormat="0" applyProtection="0">
      <alignment horizontal="right" vertical="center"/>
    </xf>
    <xf numFmtId="0" fontId="43" fillId="58" borderId="13" applyNumberFormat="0" applyProtection="0">
      <alignment horizontal="right" vertical="center"/>
    </xf>
    <xf numFmtId="4" fontId="3" fillId="67" borderId="13" applyNumberFormat="0" applyProtection="0">
      <alignment horizontal="right" vertical="center"/>
    </xf>
    <xf numFmtId="4" fontId="3" fillId="67" borderId="13" applyNumberFormat="0" applyProtection="0">
      <alignment horizontal="right" vertical="center"/>
    </xf>
    <xf numFmtId="4" fontId="3" fillId="67" borderId="13" applyNumberFormat="0" applyProtection="0">
      <alignment horizontal="right" vertical="center"/>
    </xf>
    <xf numFmtId="4" fontId="23" fillId="57" borderId="12" applyNumberFormat="0" applyProtection="0">
      <alignment horizontal="right" vertical="center"/>
    </xf>
    <xf numFmtId="0" fontId="42" fillId="58" borderId="13" applyNumberFormat="0" applyProtection="0">
      <alignment horizontal="right" vertical="center"/>
    </xf>
    <xf numFmtId="0" fontId="42" fillId="58" borderId="13" applyNumberFormat="0" applyProtection="0">
      <alignment horizontal="right" vertical="center"/>
    </xf>
    <xf numFmtId="0" fontId="42" fillId="58" borderId="13" applyNumberFormat="0" applyProtection="0">
      <alignment horizontal="right" vertical="center"/>
    </xf>
    <xf numFmtId="0" fontId="42" fillId="58" borderId="13" applyNumberFormat="0" applyProtection="0">
      <alignment horizontal="right" vertical="center"/>
    </xf>
    <xf numFmtId="0" fontId="42" fillId="58" borderId="13" applyNumberFormat="0" applyProtection="0">
      <alignment horizontal="right" vertical="center"/>
    </xf>
    <xf numFmtId="0" fontId="42" fillId="58" borderId="13" applyNumberFormat="0" applyProtection="0">
      <alignment horizontal="right" vertical="center"/>
    </xf>
    <xf numFmtId="0" fontId="42" fillId="58" borderId="13" applyNumberFormat="0" applyProtection="0">
      <alignment horizontal="right" vertical="center"/>
    </xf>
    <xf numFmtId="0" fontId="9" fillId="64" borderId="12" applyNumberFormat="0" applyProtection="0">
      <alignment horizontal="left" vertical="center" indent="1"/>
    </xf>
    <xf numFmtId="0" fontId="3" fillId="37" borderId="13" applyNumberFormat="0" applyProtection="0">
      <alignment horizontal="left" vertical="center" indent="1"/>
    </xf>
    <xf numFmtId="0" fontId="3" fillId="37" borderId="13" applyNumberFormat="0" applyProtection="0">
      <alignment horizontal="left" vertical="center" indent="1"/>
    </xf>
    <xf numFmtId="0" fontId="3" fillId="37" borderId="13" applyNumberFormat="0" applyProtection="0">
      <alignment horizontal="left" vertical="center" indent="1"/>
    </xf>
    <xf numFmtId="0" fontId="3" fillId="37" borderId="13" applyNumberFormat="0" applyProtection="0">
      <alignment horizontal="left" vertical="center" indent="1"/>
    </xf>
    <xf numFmtId="0" fontId="3" fillId="37" borderId="13" applyNumberFormat="0" applyProtection="0">
      <alignment horizontal="left" vertical="center" indent="1"/>
    </xf>
    <xf numFmtId="0" fontId="3" fillId="37" borderId="13" applyNumberFormat="0" applyProtection="0">
      <alignment horizontal="left" vertical="center" indent="1"/>
    </xf>
    <xf numFmtId="0" fontId="3" fillId="37" borderId="13" applyNumberFormat="0" applyProtection="0">
      <alignment horizontal="left" vertical="center" indent="1"/>
    </xf>
    <xf numFmtId="0" fontId="11" fillId="36" borderId="12" applyNumberFormat="0" applyProtection="0">
      <alignment horizontal="center" vertical="top" wrapText="1"/>
    </xf>
    <xf numFmtId="0" fontId="6" fillId="37" borderId="13" applyNumberFormat="0" applyProtection="0">
      <alignment horizontal="center" vertical="top" wrapText="1"/>
    </xf>
    <xf numFmtId="0" fontId="6" fillId="37" borderId="13" applyNumberFormat="0" applyProtection="0">
      <alignment horizontal="center" vertical="top" wrapText="1"/>
    </xf>
    <xf numFmtId="0" fontId="6" fillId="37" borderId="13" applyNumberFormat="0" applyProtection="0">
      <alignment horizontal="center" vertical="top" wrapText="1"/>
    </xf>
    <xf numFmtId="0" fontId="6" fillId="37" borderId="13" applyNumberFormat="0" applyProtection="0">
      <alignment horizontal="center" vertical="top" wrapText="1"/>
    </xf>
    <xf numFmtId="0" fontId="6" fillId="37" borderId="13" applyNumberFormat="0" applyProtection="0">
      <alignment horizontal="center" vertical="top" wrapText="1"/>
    </xf>
    <xf numFmtId="0" fontId="6" fillId="37" borderId="13" applyNumberFormat="0" applyProtection="0">
      <alignment horizontal="center" vertical="top" wrapText="1"/>
    </xf>
    <xf numFmtId="0" fontId="6" fillId="37" borderId="13" applyNumberFormat="0" applyProtection="0">
      <alignment horizontal="center" vertical="top" wrapText="1"/>
    </xf>
    <xf numFmtId="0" fontId="25" fillId="0" borderId="0" applyNumberFormat="0" applyProtection="0">
      <alignment/>
    </xf>
    <xf numFmtId="0" fontId="44" fillId="68" borderId="0" applyNumberFormat="0" applyProtection="0">
      <alignment horizontal="left" vertical="center" indent="1"/>
    </xf>
    <xf numFmtId="0" fontId="44" fillId="68" borderId="0" applyNumberFormat="0" applyProtection="0">
      <alignment horizontal="left" vertical="center" indent="1"/>
    </xf>
    <xf numFmtId="0" fontId="44" fillId="68" borderId="0" applyNumberFormat="0" applyProtection="0">
      <alignment horizontal="left" vertical="center" indent="1"/>
    </xf>
    <xf numFmtId="0" fontId="44" fillId="68" borderId="0" applyNumberFormat="0" applyProtection="0">
      <alignment horizontal="left" vertical="center" indent="1"/>
    </xf>
    <xf numFmtId="0" fontId="44" fillId="68" borderId="0" applyNumberFormat="0" applyProtection="0">
      <alignment horizontal="left" vertical="center" indent="1"/>
    </xf>
    <xf numFmtId="0" fontId="44" fillId="68" borderId="0" applyNumberFormat="0" applyProtection="0">
      <alignment horizontal="left" vertical="center" indent="1"/>
    </xf>
    <xf numFmtId="0" fontId="44" fillId="68" borderId="0" applyNumberFormat="0" applyProtection="0">
      <alignment horizontal="left" vertical="center" indent="1"/>
    </xf>
    <xf numFmtId="4" fontId="26" fillId="57" borderId="12" applyNumberFormat="0" applyProtection="0">
      <alignment horizontal="right" vertical="center"/>
    </xf>
    <xf numFmtId="0" fontId="26" fillId="58" borderId="13" applyNumberFormat="0" applyProtection="0">
      <alignment horizontal="right" vertical="center"/>
    </xf>
    <xf numFmtId="0" fontId="26" fillId="58" borderId="13" applyNumberFormat="0" applyProtection="0">
      <alignment horizontal="right" vertical="center"/>
    </xf>
    <xf numFmtId="0" fontId="26" fillId="58" borderId="13" applyNumberFormat="0" applyProtection="0">
      <alignment horizontal="right" vertical="center"/>
    </xf>
    <xf numFmtId="0" fontId="26" fillId="58" borderId="13" applyNumberFormat="0" applyProtection="0">
      <alignment horizontal="right" vertical="center"/>
    </xf>
    <xf numFmtId="0" fontId="26" fillId="58" borderId="13" applyNumberFormat="0" applyProtection="0">
      <alignment horizontal="right" vertical="center"/>
    </xf>
    <xf numFmtId="0" fontId="26" fillId="58" borderId="13" applyNumberFormat="0" applyProtection="0">
      <alignment horizontal="right" vertical="center"/>
    </xf>
    <xf numFmtId="0" fontId="26" fillId="58" borderId="13" applyNumberFormat="0" applyProtection="0">
      <alignment horizontal="right" vertical="center"/>
    </xf>
    <xf numFmtId="0" fontId="27" fillId="69" borderId="0">
      <alignment/>
      <protection/>
    </xf>
    <xf numFmtId="49" fontId="28" fillId="69" borderId="0">
      <alignment/>
      <protection/>
    </xf>
    <xf numFmtId="49" fontId="29" fillId="69" borderId="16">
      <alignment/>
      <protection/>
    </xf>
    <xf numFmtId="49" fontId="30" fillId="69" borderId="0">
      <alignment/>
      <protection/>
    </xf>
    <xf numFmtId="0" fontId="27" fillId="70" borderId="16">
      <alignment/>
      <protection locked="0"/>
    </xf>
    <xf numFmtId="0" fontId="27" fillId="69" borderId="0">
      <alignment/>
      <protection/>
    </xf>
    <xf numFmtId="0" fontId="31" fillId="71" borderId="0">
      <alignment/>
      <protection/>
    </xf>
    <xf numFmtId="0" fontId="31" fillId="53" borderId="0">
      <alignment/>
      <protection/>
    </xf>
    <xf numFmtId="0" fontId="31" fillId="43" borderId="0">
      <alignment/>
      <protection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7" applyNumberFormat="0" applyFill="0" applyAlignment="0" applyProtection="0"/>
    <xf numFmtId="0" fontId="87" fillId="72" borderId="5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80" fillId="0" borderId="0">
      <alignment/>
      <protection/>
    </xf>
    <xf numFmtId="169" fontId="80" fillId="0" borderId="0">
      <alignment/>
      <protection/>
    </xf>
    <xf numFmtId="169" fontId="80" fillId="0" borderId="0">
      <alignment/>
      <protection/>
    </xf>
    <xf numFmtId="169" fontId="80" fillId="0" borderId="0">
      <alignment/>
      <protection/>
    </xf>
    <xf numFmtId="169" fontId="80" fillId="0" borderId="0">
      <alignment/>
      <protection/>
    </xf>
    <xf numFmtId="169" fontId="80" fillId="0" borderId="0">
      <alignment/>
      <protection/>
    </xf>
    <xf numFmtId="169" fontId="80" fillId="0" borderId="0">
      <alignment/>
      <protection/>
    </xf>
    <xf numFmtId="169" fontId="80" fillId="0" borderId="0">
      <alignment/>
      <protection/>
    </xf>
    <xf numFmtId="169" fontId="80" fillId="0" borderId="0">
      <alignment/>
      <protection/>
    </xf>
    <xf numFmtId="169" fontId="80" fillId="0" borderId="0">
      <alignment/>
      <protection/>
    </xf>
    <xf numFmtId="169" fontId="80" fillId="0" borderId="0">
      <alignment/>
      <protection/>
    </xf>
    <xf numFmtId="49" fontId="31" fillId="69" borderId="0">
      <alignment horizontal="right" vertical="center"/>
      <protection/>
    </xf>
    <xf numFmtId="49" fontId="31" fillId="69" borderId="0">
      <alignment/>
      <protection/>
    </xf>
  </cellStyleXfs>
  <cellXfs count="312">
    <xf numFmtId="0" fontId="0" fillId="0" borderId="0" xfId="0" applyFont="1" applyAlignment="1">
      <alignment/>
    </xf>
    <xf numFmtId="0" fontId="6" fillId="7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3" fontId="3" fillId="70" borderId="18" xfId="0" applyNumberFormat="1" applyFont="1" applyFill="1" applyBorder="1" applyAlignment="1">
      <alignment horizontal="right"/>
    </xf>
    <xf numFmtId="3" fontId="3" fillId="70" borderId="18" xfId="0" applyNumberFormat="1" applyFont="1" applyFill="1" applyBorder="1" applyAlignment="1" applyProtection="1">
      <alignment horizontal="right" wrapText="1"/>
      <protection/>
    </xf>
    <xf numFmtId="0" fontId="11" fillId="70" borderId="18" xfId="0" applyNumberFormat="1" applyFont="1" applyFill="1" applyBorder="1" applyAlignment="1" applyProtection="1">
      <alignment horizontal="left" vertical="center" wrapText="1"/>
      <protection/>
    </xf>
    <xf numFmtId="0" fontId="9" fillId="70" borderId="18" xfId="0" applyFont="1" applyFill="1" applyBorder="1" applyAlignment="1" quotePrefix="1">
      <alignment horizontal="left" vertical="center"/>
    </xf>
    <xf numFmtId="0" fontId="10" fillId="70" borderId="18" xfId="0" applyFont="1" applyFill="1" applyBorder="1" applyAlignment="1" quotePrefix="1">
      <alignment horizontal="left" vertical="center"/>
    </xf>
    <xf numFmtId="0" fontId="11" fillId="70" borderId="18" xfId="0" applyFont="1" applyFill="1" applyBorder="1" applyAlignment="1">
      <alignment horizontal="left" vertical="center"/>
    </xf>
    <xf numFmtId="0" fontId="11" fillId="70" borderId="18" xfId="0" applyNumberFormat="1" applyFont="1" applyFill="1" applyBorder="1" applyAlignment="1" applyProtection="1">
      <alignment horizontal="left" vertical="center"/>
      <protection/>
    </xf>
    <xf numFmtId="0" fontId="9" fillId="70" borderId="18" xfId="0" applyNumberFormat="1" applyFont="1" applyFill="1" applyBorder="1" applyAlignment="1" applyProtection="1">
      <alignment horizontal="left" vertical="center" wrapText="1"/>
      <protection/>
    </xf>
    <xf numFmtId="0" fontId="10" fillId="70" borderId="18" xfId="0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3" fontId="6" fillId="0" borderId="18" xfId="0" applyNumberFormat="1" applyFont="1" applyBorder="1" applyAlignment="1">
      <alignment horizontal="right"/>
    </xf>
    <xf numFmtId="3" fontId="6" fillId="73" borderId="1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0" fontId="11" fillId="70" borderId="18" xfId="0" applyNumberFormat="1" applyFont="1" applyFill="1" applyBorder="1" applyAlignment="1" applyProtection="1">
      <alignment vertical="center" wrapText="1"/>
      <protection/>
    </xf>
    <xf numFmtId="0" fontId="11" fillId="70" borderId="18" xfId="0" applyFont="1" applyFill="1" applyBorder="1" applyAlignment="1" quotePrefix="1">
      <alignment horizontal="left" vertical="center"/>
    </xf>
    <xf numFmtId="0" fontId="6" fillId="0" borderId="18" xfId="0" applyNumberFormat="1" applyFont="1" applyFill="1" applyBorder="1" applyAlignment="1" applyProtection="1" quotePrefix="1">
      <alignment horizontal="center" vertical="center" wrapText="1"/>
      <protection/>
    </xf>
    <xf numFmtId="0" fontId="13" fillId="7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 quotePrefix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8" xfId="0" applyBorder="1" applyAlignment="1">
      <alignment/>
    </xf>
    <xf numFmtId="0" fontId="9" fillId="70" borderId="18" xfId="0" applyFont="1" applyFill="1" applyBorder="1" applyAlignment="1" quotePrefix="1">
      <alignment horizontal="left" vertical="center" wrapText="1"/>
    </xf>
    <xf numFmtId="0" fontId="10" fillId="70" borderId="18" xfId="0" applyNumberFormat="1" applyFont="1" applyFill="1" applyBorder="1" applyAlignment="1" applyProtection="1">
      <alignment horizontal="left" vertical="center" wrapText="1" indent="1"/>
      <protection/>
    </xf>
    <xf numFmtId="0" fontId="10" fillId="70" borderId="18" xfId="0" applyFont="1" applyFill="1" applyBorder="1" applyAlignment="1">
      <alignment horizontal="left" vertical="center" indent="1"/>
    </xf>
    <xf numFmtId="0" fontId="10" fillId="70" borderId="18" xfId="0" applyFont="1" applyFill="1" applyBorder="1" applyAlignment="1" quotePrefix="1">
      <alignment horizontal="left" vertical="center" wrapText="1" indent="1"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vertical="center"/>
    </xf>
    <xf numFmtId="0" fontId="6" fillId="73" borderId="18" xfId="0" applyNumberFormat="1" applyFont="1" applyFill="1" applyBorder="1" applyAlignment="1" applyProtection="1">
      <alignment horizontal="center" vertical="center" wrapText="1"/>
      <protection/>
    </xf>
    <xf numFmtId="0" fontId="13" fillId="73" borderId="18" xfId="0" applyNumberFormat="1" applyFont="1" applyFill="1" applyBorder="1" applyAlignment="1" applyProtection="1">
      <alignment horizontal="center" vertical="center" wrapText="1"/>
      <protection/>
    </xf>
    <xf numFmtId="0" fontId="6" fillId="73" borderId="19" xfId="0" applyNumberFormat="1" applyFont="1" applyFill="1" applyBorder="1" applyAlignment="1" applyProtection="1">
      <alignment horizontal="center" vertical="center" wrapText="1"/>
      <protection/>
    </xf>
    <xf numFmtId="0" fontId="13" fillId="73" borderId="19" xfId="0" applyNumberFormat="1" applyFont="1" applyFill="1" applyBorder="1" applyAlignment="1" applyProtection="1">
      <alignment horizontal="center" vertical="center" wrapText="1"/>
      <protection/>
    </xf>
    <xf numFmtId="0" fontId="0" fillId="70" borderId="0" xfId="0" applyFill="1" applyAlignment="1">
      <alignment/>
    </xf>
    <xf numFmtId="0" fontId="0" fillId="0" borderId="0" xfId="0" applyAlignment="1">
      <alignment horizontal="left" vertical="center"/>
    </xf>
    <xf numFmtId="0" fontId="2" fillId="70" borderId="0" xfId="0" applyNumberFormat="1" applyFont="1" applyFill="1" applyBorder="1" applyAlignment="1" applyProtection="1">
      <alignment horizontal="center" vertical="center" wrapText="1"/>
      <protection/>
    </xf>
    <xf numFmtId="0" fontId="3" fillId="70" borderId="0" xfId="0" applyNumberFormat="1" applyFont="1" applyFill="1" applyBorder="1" applyAlignment="1" applyProtection="1">
      <alignment vertical="center" wrapText="1"/>
      <protection/>
    </xf>
    <xf numFmtId="0" fontId="5" fillId="70" borderId="0" xfId="0" applyNumberFormat="1" applyFont="1" applyFill="1" applyBorder="1" applyAlignment="1" applyProtection="1">
      <alignment horizontal="center" vertical="center" wrapText="1"/>
      <protection/>
    </xf>
    <xf numFmtId="0" fontId="19" fillId="70" borderId="0" xfId="0" applyFont="1" applyFill="1" applyAlignment="1">
      <alignment wrapText="1"/>
    </xf>
    <xf numFmtId="0" fontId="20" fillId="70" borderId="20" xfId="0" applyFont="1" applyFill="1" applyBorder="1" applyAlignment="1">
      <alignment horizontal="center" vertical="center"/>
    </xf>
    <xf numFmtId="0" fontId="21" fillId="70" borderId="20" xfId="0" applyFont="1" applyFill="1" applyBorder="1" applyAlignment="1">
      <alignment horizontal="right" vertical="center"/>
    </xf>
    <xf numFmtId="0" fontId="4" fillId="70" borderId="0" xfId="0" applyNumberFormat="1" applyFont="1" applyFill="1" applyBorder="1" applyAlignment="1" applyProtection="1">
      <alignment horizontal="center" vertical="center" wrapText="1"/>
      <protection/>
    </xf>
    <xf numFmtId="0" fontId="3" fillId="70" borderId="0" xfId="0" applyNumberFormat="1" applyFont="1" applyFill="1" applyBorder="1" applyAlignment="1" applyProtection="1">
      <alignment/>
      <protection/>
    </xf>
    <xf numFmtId="0" fontId="7" fillId="70" borderId="0" xfId="0" applyNumberFormat="1" applyFont="1" applyFill="1" applyBorder="1" applyAlignment="1" applyProtection="1" quotePrefix="1">
      <alignment horizontal="left" wrapText="1"/>
      <protection/>
    </xf>
    <xf numFmtId="0" fontId="8" fillId="70" borderId="0" xfId="0" applyNumberFormat="1" applyFont="1" applyFill="1" applyBorder="1" applyAlignment="1" applyProtection="1">
      <alignment wrapText="1"/>
      <protection/>
    </xf>
    <xf numFmtId="3" fontId="5" fillId="70" borderId="0" xfId="0" applyNumberFormat="1" applyFont="1" applyFill="1" applyBorder="1" applyAlignment="1">
      <alignment horizontal="right"/>
    </xf>
    <xf numFmtId="0" fontId="5" fillId="70" borderId="20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3" fontId="3" fillId="70" borderId="18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2" fillId="70" borderId="18" xfId="0" applyFont="1" applyFill="1" applyBorder="1" applyAlignment="1" quotePrefix="1">
      <alignment horizontal="left" vertical="center"/>
    </xf>
    <xf numFmtId="3" fontId="6" fillId="70" borderId="18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9" fillId="74" borderId="18" xfId="0" applyFont="1" applyFill="1" applyBorder="1" applyAlignment="1" quotePrefix="1">
      <alignment horizontal="left" vertical="center"/>
    </xf>
    <xf numFmtId="0" fontId="10" fillId="74" borderId="18" xfId="0" applyFont="1" applyFill="1" applyBorder="1" applyAlignment="1" quotePrefix="1">
      <alignment horizontal="left" vertical="center"/>
    </xf>
    <xf numFmtId="0" fontId="33" fillId="0" borderId="0" xfId="0" applyFont="1" applyAlignment="1">
      <alignment vertical="center"/>
    </xf>
    <xf numFmtId="0" fontId="10" fillId="74" borderId="0" xfId="131" applyFont="1" applyFill="1" applyAlignment="1">
      <alignment vertical="center" wrapText="1"/>
      <protection/>
    </xf>
    <xf numFmtId="0" fontId="9" fillId="74" borderId="18" xfId="0" applyNumberFormat="1" applyFont="1" applyFill="1" applyBorder="1" applyAlignment="1" applyProtection="1">
      <alignment horizontal="left" vertical="center" wrapText="1"/>
      <protection/>
    </xf>
    <xf numFmtId="0" fontId="11" fillId="74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3" fontId="3" fillId="0" borderId="18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74" borderId="18" xfId="0" applyNumberFormat="1" applyFont="1" applyFill="1" applyBorder="1" applyAlignment="1" applyProtection="1">
      <alignment horizontal="left" vertical="center" wrapText="1"/>
      <protection/>
    </xf>
    <xf numFmtId="3" fontId="3" fillId="74" borderId="18" xfId="0" applyNumberFormat="1" applyFont="1" applyFill="1" applyBorder="1" applyAlignment="1">
      <alignment horizontal="right"/>
    </xf>
    <xf numFmtId="0" fontId="9" fillId="74" borderId="18" xfId="0" applyFont="1" applyFill="1" applyBorder="1" applyAlignment="1" quotePrefix="1">
      <alignment horizontal="left" vertical="center" wrapText="1"/>
    </xf>
    <xf numFmtId="0" fontId="9" fillId="70" borderId="18" xfId="0" applyFont="1" applyFill="1" applyBorder="1" applyAlignment="1">
      <alignment horizontal="left" vertical="center" wrapText="1"/>
    </xf>
    <xf numFmtId="0" fontId="10" fillId="74" borderId="18" xfId="0" applyFont="1" applyFill="1" applyBorder="1" applyAlignment="1" quotePrefix="1">
      <alignment horizontal="left" vertical="center" wrapText="1"/>
    </xf>
    <xf numFmtId="3" fontId="6" fillId="70" borderId="18" xfId="0" applyNumberFormat="1" applyFont="1" applyFill="1" applyBorder="1" applyAlignment="1">
      <alignment horizontal="right"/>
    </xf>
    <xf numFmtId="0" fontId="10" fillId="70" borderId="18" xfId="0" applyFont="1" applyFill="1" applyBorder="1" applyAlignment="1">
      <alignment horizontal="left" vertical="center" wrapText="1" indent="1"/>
    </xf>
    <xf numFmtId="49" fontId="37" fillId="0" borderId="18" xfId="82" applyNumberFormat="1" applyFont="1" applyFill="1" applyBorder="1" applyAlignment="1">
      <alignment horizontal="right"/>
      <protection/>
    </xf>
    <xf numFmtId="49" fontId="32" fillId="71" borderId="18" xfId="82" applyNumberFormat="1" applyFont="1" applyFill="1" applyBorder="1" applyAlignment="1">
      <alignment horizontal="right"/>
      <protection/>
    </xf>
    <xf numFmtId="49" fontId="32" fillId="30" borderId="18" xfId="82" applyNumberFormat="1" applyFont="1" applyFill="1" applyBorder="1" applyAlignment="1">
      <alignment horizontal="right"/>
      <protection/>
    </xf>
    <xf numFmtId="0" fontId="32" fillId="30" borderId="18" xfId="82" applyFont="1" applyFill="1" applyBorder="1" applyAlignment="1">
      <alignment vertical="center" wrapText="1"/>
      <protection/>
    </xf>
    <xf numFmtId="49" fontId="32" fillId="30" borderId="18" xfId="82" applyNumberFormat="1" applyFont="1" applyFill="1" applyBorder="1" applyAlignment="1">
      <alignment horizontal="right" vertical="center"/>
      <protection/>
    </xf>
    <xf numFmtId="49" fontId="37" fillId="0" borderId="18" xfId="82" applyNumberFormat="1" applyFont="1" applyFill="1" applyBorder="1" applyAlignment="1">
      <alignment horizontal="right" vertical="center"/>
      <protection/>
    </xf>
    <xf numFmtId="0" fontId="37" fillId="0" borderId="18" xfId="82" applyFont="1" applyFill="1" applyBorder="1" applyAlignment="1">
      <alignment vertical="center" wrapText="1"/>
      <protection/>
    </xf>
    <xf numFmtId="0" fontId="32" fillId="71" borderId="18" xfId="82" applyFont="1" applyFill="1" applyBorder="1" applyAlignment="1">
      <alignment wrapText="1"/>
      <protection/>
    </xf>
    <xf numFmtId="0" fontId="32" fillId="30" borderId="18" xfId="82" applyFont="1" applyFill="1" applyBorder="1" applyAlignment="1">
      <alignment wrapText="1"/>
      <protection/>
    </xf>
    <xf numFmtId="0" fontId="37" fillId="0" borderId="18" xfId="82" applyFont="1" applyFill="1" applyBorder="1" applyAlignment="1">
      <alignment wrapText="1"/>
      <protection/>
    </xf>
    <xf numFmtId="0" fontId="3" fillId="74" borderId="18" xfId="0" applyNumberFormat="1" applyFont="1" applyFill="1" applyBorder="1" applyAlignment="1" applyProtection="1">
      <alignment horizontal="left" vertical="center" wrapText="1"/>
      <protection/>
    </xf>
    <xf numFmtId="3" fontId="34" fillId="74" borderId="18" xfId="0" applyNumberFormat="1" applyFont="1" applyFill="1" applyBorder="1" applyAlignment="1">
      <alignment horizontal="right"/>
    </xf>
    <xf numFmtId="0" fontId="35" fillId="0" borderId="18" xfId="103" applyFont="1" applyFill="1" applyBorder="1" applyAlignment="1">
      <alignment horizontal="center" vertical="center"/>
      <protection/>
    </xf>
    <xf numFmtId="0" fontId="35" fillId="0" borderId="18" xfId="130" applyFont="1" applyFill="1" applyBorder="1" applyAlignment="1">
      <alignment horizontal="center" vertical="center" wrapText="1"/>
      <protection/>
    </xf>
    <xf numFmtId="0" fontId="9" fillId="74" borderId="18" xfId="0" applyNumberFormat="1" applyFont="1" applyFill="1" applyBorder="1" applyAlignment="1" applyProtection="1">
      <alignment vertical="center" wrapText="1"/>
      <protection/>
    </xf>
    <xf numFmtId="166" fontId="6" fillId="73" borderId="18" xfId="0" applyNumberFormat="1" applyFont="1" applyFill="1" applyBorder="1" applyAlignment="1" applyProtection="1">
      <alignment horizontal="center" vertical="center" wrapText="1"/>
      <protection/>
    </xf>
    <xf numFmtId="166" fontId="2" fillId="70" borderId="0" xfId="0" applyNumberFormat="1" applyFont="1" applyFill="1" applyBorder="1" applyAlignment="1" applyProtection="1">
      <alignment horizontal="center" vertical="center" wrapText="1"/>
      <protection/>
    </xf>
    <xf numFmtId="16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70" borderId="18" xfId="0" applyNumberFormat="1" applyFont="1" applyFill="1" applyBorder="1" applyAlignment="1" applyProtection="1">
      <alignment horizontal="left" vertical="center" wrapText="1"/>
      <protection/>
    </xf>
    <xf numFmtId="3" fontId="3" fillId="0" borderId="18" xfId="0" applyNumberFormat="1" applyFont="1" applyFill="1" applyBorder="1" applyAlignment="1">
      <alignment horizontal="left" vertical="center"/>
    </xf>
    <xf numFmtId="168" fontId="3" fillId="70" borderId="18" xfId="0" applyNumberFormat="1" applyFont="1" applyFill="1" applyBorder="1" applyAlignment="1">
      <alignment horizontal="right"/>
    </xf>
    <xf numFmtId="168" fontId="32" fillId="71" borderId="18" xfId="82" applyNumberFormat="1" applyFont="1" applyFill="1" applyBorder="1" applyAlignment="1">
      <alignment wrapText="1"/>
      <protection/>
    </xf>
    <xf numFmtId="168" fontId="32" fillId="30" borderId="18" xfId="82" applyNumberFormat="1" applyFont="1" applyFill="1" applyBorder="1" applyAlignment="1">
      <alignment wrapText="1"/>
      <protection/>
    </xf>
    <xf numFmtId="168" fontId="37" fillId="0" borderId="18" xfId="82" applyNumberFormat="1" applyFont="1" applyFill="1" applyBorder="1" applyAlignment="1">
      <alignment wrapText="1"/>
      <protection/>
    </xf>
    <xf numFmtId="168" fontId="37" fillId="0" borderId="18" xfId="82" applyNumberFormat="1" applyFont="1" applyFill="1" applyBorder="1" applyAlignment="1">
      <alignment vertical="center" wrapText="1"/>
      <protection/>
    </xf>
    <xf numFmtId="168" fontId="32" fillId="30" borderId="18" xfId="82" applyNumberFormat="1" applyFont="1" applyFill="1" applyBorder="1" applyAlignment="1">
      <alignment vertical="center" wrapText="1"/>
      <protection/>
    </xf>
    <xf numFmtId="168" fontId="0" fillId="0" borderId="18" xfId="0" applyNumberFormat="1" applyBorder="1" applyAlignment="1">
      <alignment vertical="center"/>
    </xf>
    <xf numFmtId="0" fontId="0" fillId="0" borderId="0" xfId="0" applyFill="1" applyAlignment="1">
      <alignment/>
    </xf>
    <xf numFmtId="168" fontId="3" fillId="70" borderId="18" xfId="0" applyNumberFormat="1" applyFont="1" applyFill="1" applyBorder="1" applyAlignment="1">
      <alignment horizontal="right" vertical="center"/>
    </xf>
    <xf numFmtId="168" fontId="6" fillId="70" borderId="18" xfId="0" applyNumberFormat="1" applyFont="1" applyFill="1" applyBorder="1" applyAlignment="1">
      <alignment horizontal="right" vertical="center"/>
    </xf>
    <xf numFmtId="168" fontId="34" fillId="74" borderId="18" xfId="0" applyNumberFormat="1" applyFont="1" applyFill="1" applyBorder="1" applyAlignment="1">
      <alignment horizontal="right" vertical="center"/>
    </xf>
    <xf numFmtId="168" fontId="0" fillId="0" borderId="18" xfId="0" applyNumberFormat="1" applyFont="1" applyBorder="1" applyAlignment="1">
      <alignment vertical="center"/>
    </xf>
    <xf numFmtId="168" fontId="3" fillId="74" borderId="18" xfId="0" applyNumberFormat="1" applyFont="1" applyFill="1" applyBorder="1" applyAlignment="1">
      <alignment horizontal="right" vertical="center"/>
    </xf>
    <xf numFmtId="168" fontId="3" fillId="0" borderId="18" xfId="0" applyNumberFormat="1" applyFont="1" applyFill="1" applyBorder="1" applyAlignment="1">
      <alignment horizontal="right" vertical="center"/>
    </xf>
    <xf numFmtId="168" fontId="0" fillId="0" borderId="18" xfId="0" applyNumberFormat="1" applyFill="1" applyBorder="1" applyAlignment="1">
      <alignment vertical="center"/>
    </xf>
    <xf numFmtId="168" fontId="9" fillId="70" borderId="18" xfId="0" applyNumberFormat="1" applyFont="1" applyFill="1" applyBorder="1" applyAlignment="1" quotePrefix="1">
      <alignment horizontal="right" vertical="center" wrapText="1"/>
    </xf>
    <xf numFmtId="168" fontId="9" fillId="70" borderId="18" xfId="0" applyNumberFormat="1" applyFont="1" applyFill="1" applyBorder="1" applyAlignment="1">
      <alignment horizontal="right" vertical="center" wrapText="1"/>
    </xf>
    <xf numFmtId="168" fontId="9" fillId="70" borderId="18" xfId="0" applyNumberFormat="1" applyFont="1" applyFill="1" applyBorder="1" applyAlignment="1" quotePrefix="1">
      <alignment horizontal="right" vertical="center"/>
    </xf>
    <xf numFmtId="168" fontId="10" fillId="74" borderId="18" xfId="0" applyNumberFormat="1" applyFont="1" applyFill="1" applyBorder="1" applyAlignment="1" quotePrefix="1">
      <alignment horizontal="right" vertical="center"/>
    </xf>
    <xf numFmtId="168" fontId="0" fillId="0" borderId="18" xfId="0" applyNumberFormat="1" applyBorder="1" applyAlignment="1">
      <alignment horizontal="right"/>
    </xf>
    <xf numFmtId="168" fontId="9" fillId="74" borderId="18" xfId="0" applyNumberFormat="1" applyFont="1" applyFill="1" applyBorder="1" applyAlignment="1" quotePrefix="1">
      <alignment horizontal="right" vertical="center"/>
    </xf>
    <xf numFmtId="168" fontId="0" fillId="0" borderId="18" xfId="0" applyNumberFormat="1" applyBorder="1" applyAlignment="1">
      <alignment horizontal="right" vertical="center"/>
    </xf>
    <xf numFmtId="3" fontId="20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8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88" fillId="0" borderId="0" xfId="0" applyFont="1" applyFill="1" applyAlignment="1">
      <alignment horizontal="left" vertical="center"/>
    </xf>
    <xf numFmtId="165" fontId="3" fillId="0" borderId="18" xfId="107" applyNumberFormat="1" applyFont="1" applyFill="1" applyBorder="1" applyAlignment="1">
      <alignment vertical="center"/>
      <protection/>
    </xf>
    <xf numFmtId="3" fontId="3" fillId="0" borderId="18" xfId="107" applyNumberFormat="1" applyFont="1" applyFill="1" applyBorder="1" applyAlignment="1">
      <alignment vertical="center"/>
      <protection/>
    </xf>
    <xf numFmtId="165" fontId="26" fillId="74" borderId="18" xfId="107" applyNumberFormat="1" applyFont="1" applyFill="1" applyBorder="1" applyAlignment="1">
      <alignment vertical="center"/>
      <protection/>
    </xf>
    <xf numFmtId="0" fontId="3" fillId="0" borderId="18" xfId="0" applyFont="1" applyBorder="1" applyAlignment="1">
      <alignment horizontal="left" vertical="center" wrapText="1"/>
    </xf>
    <xf numFmtId="165" fontId="26" fillId="0" borderId="18" xfId="107" applyNumberFormat="1" applyFont="1" applyFill="1" applyBorder="1" applyAlignment="1">
      <alignment vertical="center"/>
      <protection/>
    </xf>
    <xf numFmtId="49" fontId="46" fillId="0" borderId="0" xfId="109" applyNumberFormat="1" applyFont="1" applyFill="1" applyAlignment="1">
      <alignment vertical="center"/>
      <protection/>
    </xf>
    <xf numFmtId="0" fontId="47" fillId="0" borderId="21" xfId="109" applyFont="1" applyBorder="1" applyAlignment="1">
      <alignment vertical="center" wrapText="1"/>
      <protection/>
    </xf>
    <xf numFmtId="165" fontId="26" fillId="0" borderId="0" xfId="107" applyNumberFormat="1" applyFont="1" applyAlignment="1">
      <alignment vertical="center"/>
      <protection/>
    </xf>
    <xf numFmtId="49" fontId="46" fillId="65" borderId="0" xfId="109" applyNumberFormat="1" applyFont="1" applyFill="1" applyAlignment="1">
      <alignment horizontal="center" vertical="center"/>
      <protection/>
    </xf>
    <xf numFmtId="165" fontId="9" fillId="65" borderId="0" xfId="81" applyNumberFormat="1" applyFont="1" applyFill="1" applyAlignment="1">
      <alignment vertical="center"/>
      <protection/>
    </xf>
    <xf numFmtId="0" fontId="46" fillId="0" borderId="0" xfId="109" applyFont="1" applyFill="1" applyAlignment="1">
      <alignment horizontal="left" vertical="center"/>
      <protection/>
    </xf>
    <xf numFmtId="0" fontId="49" fillId="0" borderId="0" xfId="109" applyFont="1" applyAlignment="1">
      <alignment vertical="center"/>
      <protection/>
    </xf>
    <xf numFmtId="0" fontId="48" fillId="0" borderId="0" xfId="109" applyFont="1" applyAlignment="1">
      <alignment vertical="center"/>
      <protection/>
    </xf>
    <xf numFmtId="0" fontId="10" fillId="0" borderId="0" xfId="109" applyFont="1" applyFill="1" applyAlignment="1">
      <alignment vertical="center"/>
      <protection/>
    </xf>
    <xf numFmtId="0" fontId="10" fillId="0" borderId="0" xfId="109" applyFont="1" applyFill="1" applyAlignment="1">
      <alignment vertical="center" wrapText="1"/>
      <protection/>
    </xf>
    <xf numFmtId="165" fontId="48" fillId="0" borderId="0" xfId="107" applyNumberFormat="1" applyFont="1" applyAlignment="1">
      <alignment vertical="center"/>
      <protection/>
    </xf>
    <xf numFmtId="0" fontId="49" fillId="0" borderId="0" xfId="109" applyFont="1" applyFill="1" applyAlignment="1">
      <alignment vertical="center"/>
      <protection/>
    </xf>
    <xf numFmtId="0" fontId="48" fillId="0" borderId="0" xfId="109" applyFont="1" applyFill="1" applyAlignment="1">
      <alignment vertical="center"/>
      <protection/>
    </xf>
    <xf numFmtId="49" fontId="46" fillId="0" borderId="0" xfId="109" applyNumberFormat="1" applyFont="1" applyFill="1" applyAlignment="1">
      <alignment horizontal="center" vertical="center"/>
      <protection/>
    </xf>
    <xf numFmtId="4" fontId="48" fillId="0" borderId="0" xfId="107" applyNumberFormat="1" applyFont="1" applyAlignment="1">
      <alignment vertical="center"/>
      <protection/>
    </xf>
    <xf numFmtId="0" fontId="47" fillId="0" borderId="0" xfId="109" applyFont="1" applyAlignment="1">
      <alignment vertical="center"/>
      <protection/>
    </xf>
    <xf numFmtId="0" fontId="26" fillId="0" borderId="0" xfId="109" applyFont="1" applyAlignment="1">
      <alignment vertical="center"/>
      <protection/>
    </xf>
    <xf numFmtId="0" fontId="51" fillId="0" borderId="0" xfId="109" applyFont="1" applyAlignment="1">
      <alignment vertical="center"/>
      <protection/>
    </xf>
    <xf numFmtId="165" fontId="26" fillId="0" borderId="0" xfId="107" applyNumberFormat="1" applyFont="1" applyAlignment="1" applyProtection="1">
      <alignment vertical="center"/>
      <protection locked="0"/>
    </xf>
    <xf numFmtId="49" fontId="43" fillId="0" borderId="0" xfId="109" applyNumberFormat="1" applyFont="1" applyFill="1" applyAlignment="1">
      <alignment vertical="center"/>
      <protection/>
    </xf>
    <xf numFmtId="49" fontId="46" fillId="0" borderId="0" xfId="109" applyNumberFormat="1" applyFont="1" applyFill="1" applyAlignment="1">
      <alignment horizontal="left" vertical="center"/>
      <protection/>
    </xf>
    <xf numFmtId="49" fontId="49" fillId="0" borderId="0" xfId="109" applyNumberFormat="1" applyFont="1" applyAlignment="1">
      <alignment vertical="center"/>
      <protection/>
    </xf>
    <xf numFmtId="0" fontId="50" fillId="0" borderId="0" xfId="109" applyFont="1" applyFill="1" applyAlignment="1">
      <alignment horizontal="left" vertical="center"/>
      <protection/>
    </xf>
    <xf numFmtId="0" fontId="52" fillId="0" borderId="0" xfId="109" applyFont="1" applyAlignment="1">
      <alignment vertical="center"/>
      <protection/>
    </xf>
    <xf numFmtId="0" fontId="53" fillId="0" borderId="0" xfId="109" applyFont="1" applyFill="1" applyAlignment="1">
      <alignment horizontal="left" vertical="center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8" fillId="0" borderId="0" xfId="338" applyFont="1" applyFill="1" applyBorder="1" applyAlignment="1">
      <alignment vertical="center" wrapText="1"/>
    </xf>
    <xf numFmtId="165" fontId="3" fillId="0" borderId="0" xfId="81" applyNumberFormat="1" applyFont="1" applyAlignment="1">
      <alignment vertical="center"/>
      <protection/>
    </xf>
    <xf numFmtId="165" fontId="48" fillId="65" borderId="0" xfId="107" applyNumberFormat="1" applyFont="1" applyFill="1" applyAlignment="1">
      <alignment vertical="center"/>
      <protection/>
    </xf>
    <xf numFmtId="49" fontId="43" fillId="0" borderId="0" xfId="109" applyNumberFormat="1" applyFont="1" applyFill="1" applyAlignment="1">
      <alignment horizontal="left" vertical="center"/>
      <protection/>
    </xf>
    <xf numFmtId="0" fontId="33" fillId="0" borderId="0" xfId="109" applyFont="1" applyFill="1" applyAlignment="1">
      <alignment vertical="center"/>
      <protection/>
    </xf>
    <xf numFmtId="49" fontId="43" fillId="0" borderId="0" xfId="109" applyNumberFormat="1" applyFont="1" applyFill="1" applyAlignment="1">
      <alignment horizontal="center" vertical="center"/>
      <protection/>
    </xf>
    <xf numFmtId="0" fontId="33" fillId="0" borderId="0" xfId="109" applyFont="1">
      <alignment/>
      <protection/>
    </xf>
    <xf numFmtId="0" fontId="54" fillId="0" borderId="0" xfId="109" applyFont="1" applyFill="1" applyAlignment="1">
      <alignment vertical="center"/>
      <protection/>
    </xf>
    <xf numFmtId="0" fontId="43" fillId="0" borderId="0" xfId="109" applyFont="1" applyFill="1" applyAlignment="1">
      <alignment horizontal="left" vertical="center"/>
      <protection/>
    </xf>
    <xf numFmtId="0" fontId="47" fillId="0" borderId="0" xfId="109" applyFont="1" applyFill="1" applyAlignment="1">
      <alignment vertical="center"/>
      <protection/>
    </xf>
    <xf numFmtId="0" fontId="26" fillId="0" borderId="0" xfId="109" applyFont="1" applyFill="1" applyAlignment="1">
      <alignment vertical="center"/>
      <protection/>
    </xf>
    <xf numFmtId="0" fontId="51" fillId="0" borderId="0" xfId="109" applyFont="1" applyFill="1" applyAlignment="1">
      <alignment vertical="center"/>
      <protection/>
    </xf>
    <xf numFmtId="0" fontId="3" fillId="0" borderId="13" xfId="407" applyNumberFormat="1" applyFont="1" applyFill="1" applyAlignment="1">
      <alignment horizontal="right" vertical="center"/>
    </xf>
    <xf numFmtId="0" fontId="52" fillId="43" borderId="0" xfId="109" applyFont="1" applyFill="1" applyAlignment="1">
      <alignment vertical="center"/>
      <protection/>
    </xf>
    <xf numFmtId="0" fontId="47" fillId="43" borderId="0" xfId="109" applyFont="1" applyFill="1" applyAlignment="1">
      <alignment vertical="center"/>
      <protection/>
    </xf>
    <xf numFmtId="0" fontId="26" fillId="43" borderId="0" xfId="109" applyFont="1" applyFill="1" applyAlignment="1">
      <alignment vertical="center"/>
      <protection/>
    </xf>
    <xf numFmtId="0" fontId="12" fillId="43" borderId="0" xfId="109" applyFont="1" applyFill="1" applyAlignment="1">
      <alignment vertical="center"/>
      <protection/>
    </xf>
    <xf numFmtId="165" fontId="26" fillId="43" borderId="0" xfId="107" applyNumberFormat="1" applyFont="1" applyFill="1" applyAlignment="1" applyProtection="1">
      <alignment vertical="center"/>
      <protection locked="0"/>
    </xf>
    <xf numFmtId="0" fontId="88" fillId="0" borderId="0" xfId="0" applyFont="1" applyAlignment="1">
      <alignment/>
    </xf>
    <xf numFmtId="165" fontId="88" fillId="0" borderId="0" xfId="0" applyNumberFormat="1" applyFont="1" applyAlignment="1">
      <alignment/>
    </xf>
    <xf numFmtId="166" fontId="88" fillId="0" borderId="0" xfId="0" applyNumberFormat="1" applyFont="1" applyAlignment="1">
      <alignment/>
    </xf>
    <xf numFmtId="165" fontId="9" fillId="0" borderId="0" xfId="107" applyNumberFormat="1" applyFont="1" applyFill="1" applyAlignment="1">
      <alignment vertical="center"/>
      <protection/>
    </xf>
    <xf numFmtId="165" fontId="48" fillId="0" borderId="0" xfId="107" applyNumberFormat="1" applyFont="1" applyFill="1" applyAlignment="1">
      <alignment vertical="center"/>
      <protection/>
    </xf>
    <xf numFmtId="49" fontId="46" fillId="0" borderId="0" xfId="109" applyNumberFormat="1" applyFont="1" applyFill="1" applyBorder="1" applyAlignment="1">
      <alignment vertical="center"/>
      <protection/>
    </xf>
    <xf numFmtId="0" fontId="33" fillId="0" borderId="0" xfId="109" applyFont="1" applyFill="1" applyBorder="1" applyAlignment="1">
      <alignment vertical="center"/>
      <protection/>
    </xf>
    <xf numFmtId="0" fontId="10" fillId="0" borderId="0" xfId="0" applyFont="1" applyFill="1" applyBorder="1" applyAlignment="1" quotePrefix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165" fontId="9" fillId="0" borderId="0" xfId="107" applyNumberFormat="1" applyFont="1" applyFill="1" applyBorder="1" applyAlignment="1">
      <alignment vertical="center"/>
      <protection/>
    </xf>
    <xf numFmtId="0" fontId="46" fillId="0" borderId="0" xfId="109" applyFont="1" applyFill="1" applyBorder="1" applyAlignment="1">
      <alignment horizontal="left" vertical="center"/>
      <protection/>
    </xf>
    <xf numFmtId="0" fontId="49" fillId="0" borderId="0" xfId="109" applyFont="1" applyFill="1" applyBorder="1" applyAlignment="1">
      <alignment vertical="center"/>
      <protection/>
    </xf>
    <xf numFmtId="0" fontId="48" fillId="0" borderId="0" xfId="109" applyFont="1" applyFill="1" applyBorder="1" applyAlignment="1">
      <alignment vertical="center"/>
      <protection/>
    </xf>
    <xf numFmtId="0" fontId="10" fillId="0" borderId="0" xfId="109" applyFont="1" applyFill="1" applyBorder="1" applyAlignment="1">
      <alignment vertical="center"/>
      <protection/>
    </xf>
    <xf numFmtId="0" fontId="10" fillId="0" borderId="0" xfId="109" applyFont="1" applyFill="1" applyBorder="1" applyAlignment="1">
      <alignment vertical="center" wrapText="1"/>
      <protection/>
    </xf>
    <xf numFmtId="165" fontId="48" fillId="0" borderId="0" xfId="107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 quotePrefix="1">
      <alignment horizontal="left" vertical="center"/>
    </xf>
    <xf numFmtId="168" fontId="9" fillId="0" borderId="0" xfId="0" applyNumberFormat="1" applyFont="1" applyFill="1" applyBorder="1" applyAlignment="1" quotePrefix="1">
      <alignment horizontal="right" vertical="center"/>
    </xf>
    <xf numFmtId="0" fontId="9" fillId="0" borderId="22" xfId="0" applyFont="1" applyFill="1" applyBorder="1" applyAlignment="1" quotePrefix="1">
      <alignment horizontal="left" vertical="center"/>
    </xf>
    <xf numFmtId="0" fontId="9" fillId="0" borderId="22" xfId="0" applyFont="1" applyFill="1" applyBorder="1" applyAlignment="1" quotePrefix="1">
      <alignment horizontal="left" vertical="center" wrapText="1"/>
    </xf>
    <xf numFmtId="168" fontId="9" fillId="0" borderId="22" xfId="0" applyNumberFormat="1" applyFont="1" applyFill="1" applyBorder="1" applyAlignment="1" quotePrefix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88" fillId="0" borderId="0" xfId="0" applyFont="1" applyAlignment="1">
      <alignment vertical="center"/>
    </xf>
    <xf numFmtId="49" fontId="46" fillId="75" borderId="0" xfId="109" applyNumberFormat="1" applyFont="1" applyFill="1" applyAlignment="1">
      <alignment vertical="center"/>
      <protection/>
    </xf>
    <xf numFmtId="0" fontId="33" fillId="75" borderId="0" xfId="109" applyFont="1" applyFill="1" applyAlignment="1">
      <alignment vertical="center"/>
      <protection/>
    </xf>
    <xf numFmtId="165" fontId="9" fillId="75" borderId="0" xfId="107" applyNumberFormat="1" applyFont="1" applyFill="1" applyAlignment="1">
      <alignment vertical="center"/>
      <protection/>
    </xf>
    <xf numFmtId="3" fontId="3" fillId="75" borderId="0" xfId="0" applyNumberFormat="1" applyFont="1" applyFill="1" applyBorder="1" applyAlignment="1">
      <alignment horizontal="right" vertical="center"/>
    </xf>
    <xf numFmtId="165" fontId="9" fillId="75" borderId="0" xfId="107" applyNumberFormat="1" applyFont="1" applyFill="1" applyAlignment="1" applyProtection="1">
      <alignment vertical="center"/>
      <protection locked="0"/>
    </xf>
    <xf numFmtId="49" fontId="46" fillId="76" borderId="0" xfId="109" applyNumberFormat="1" applyFont="1" applyFill="1" applyAlignment="1">
      <alignment horizontal="center" vertical="center"/>
      <protection/>
    </xf>
    <xf numFmtId="0" fontId="48" fillId="76" borderId="0" xfId="109" applyFont="1" applyFill="1" applyAlignment="1">
      <alignment horizontal="left" vertical="center" wrapText="1"/>
      <protection/>
    </xf>
    <xf numFmtId="3" fontId="3" fillId="76" borderId="0" xfId="0" applyNumberFormat="1" applyFont="1" applyFill="1" applyBorder="1" applyAlignment="1">
      <alignment horizontal="right" vertical="center"/>
    </xf>
    <xf numFmtId="49" fontId="43" fillId="75" borderId="0" xfId="109" applyNumberFormat="1" applyFont="1" applyFill="1" applyAlignment="1">
      <alignment vertical="center"/>
      <protection/>
    </xf>
    <xf numFmtId="0" fontId="9" fillId="75" borderId="0" xfId="109" applyFont="1" applyFill="1" applyAlignment="1" applyProtection="1">
      <alignment vertical="center" wrapText="1"/>
      <protection locked="0"/>
    </xf>
    <xf numFmtId="165" fontId="48" fillId="0" borderId="22" xfId="107" applyNumberFormat="1" applyFont="1" applyBorder="1" applyAlignment="1">
      <alignment vertical="center"/>
      <protection/>
    </xf>
    <xf numFmtId="0" fontId="10" fillId="0" borderId="22" xfId="109" applyFont="1" applyFill="1" applyBorder="1" applyAlignment="1">
      <alignment vertical="center" wrapText="1"/>
      <protection/>
    </xf>
    <xf numFmtId="0" fontId="10" fillId="0" borderId="22" xfId="109" applyFont="1" applyFill="1" applyBorder="1" applyAlignment="1">
      <alignment vertical="center"/>
      <protection/>
    </xf>
    <xf numFmtId="3" fontId="89" fillId="0" borderId="0" xfId="0" applyNumberFormat="1" applyFont="1" applyFill="1" applyBorder="1" applyAlignment="1">
      <alignment horizontal="right" vertical="center"/>
    </xf>
    <xf numFmtId="0" fontId="10" fillId="76" borderId="0" xfId="0" applyFont="1" applyFill="1" applyBorder="1" applyAlignment="1">
      <alignment horizontal="left" vertical="center" wrapText="1" indent="1"/>
    </xf>
    <xf numFmtId="0" fontId="10" fillId="76" borderId="0" xfId="0" applyFont="1" applyFill="1" applyBorder="1" applyAlignment="1" quotePrefix="1">
      <alignment horizontal="left" vertical="center" wrapText="1" indent="1"/>
    </xf>
    <xf numFmtId="165" fontId="48" fillId="76" borderId="0" xfId="107" applyNumberFormat="1" applyFont="1" applyFill="1" applyAlignment="1">
      <alignment vertical="center"/>
      <protection/>
    </xf>
    <xf numFmtId="0" fontId="10" fillId="76" borderId="0" xfId="109" applyFont="1" applyFill="1" applyAlignment="1">
      <alignment vertical="center" wrapText="1"/>
      <protection/>
    </xf>
    <xf numFmtId="0" fontId="10" fillId="76" borderId="0" xfId="109" applyFont="1" applyFill="1" applyAlignment="1">
      <alignment vertical="center"/>
      <protection/>
    </xf>
    <xf numFmtId="0" fontId="48" fillId="76" borderId="0" xfId="109" applyFont="1" applyFill="1" applyAlignment="1">
      <alignment vertical="center"/>
      <protection/>
    </xf>
    <xf numFmtId="0" fontId="49" fillId="76" borderId="0" xfId="109" applyFont="1" applyFill="1" applyAlignment="1">
      <alignment vertical="center"/>
      <protection/>
    </xf>
    <xf numFmtId="165" fontId="9" fillId="76" borderId="0" xfId="107" applyNumberFormat="1" applyFont="1" applyFill="1" applyAlignment="1">
      <alignment vertical="center"/>
      <protection/>
    </xf>
    <xf numFmtId="0" fontId="33" fillId="76" borderId="0" xfId="109" applyFont="1" applyFill="1" applyAlignment="1">
      <alignment vertical="center"/>
      <protection/>
    </xf>
    <xf numFmtId="49" fontId="46" fillId="76" borderId="0" xfId="109" applyNumberFormat="1" applyFont="1" applyFill="1" applyAlignment="1">
      <alignment vertical="center"/>
      <protection/>
    </xf>
    <xf numFmtId="0" fontId="0" fillId="0" borderId="0" xfId="0" applyAlignment="1">
      <alignment/>
    </xf>
    <xf numFmtId="0" fontId="12" fillId="75" borderId="0" xfId="109" applyFont="1" applyFill="1" applyAlignment="1" applyProtection="1">
      <alignment vertical="center"/>
      <protection locked="0"/>
    </xf>
    <xf numFmtId="0" fontId="3" fillId="75" borderId="0" xfId="109" applyFont="1" applyFill="1" applyAlignment="1" applyProtection="1">
      <alignment vertical="center"/>
      <protection locked="0"/>
    </xf>
    <xf numFmtId="0" fontId="33" fillId="0" borderId="0" xfId="109" applyFont="1" applyFill="1">
      <alignment/>
      <protection/>
    </xf>
    <xf numFmtId="0" fontId="9" fillId="0" borderId="22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3" fillId="70" borderId="18" xfId="0" applyNumberFormat="1" applyFont="1" applyFill="1" applyBorder="1" applyAlignment="1">
      <alignment horizontal="right"/>
    </xf>
    <xf numFmtId="1" fontId="32" fillId="71" borderId="18" xfId="82" applyNumberFormat="1" applyFont="1" applyFill="1" applyBorder="1" applyAlignment="1">
      <alignment wrapText="1"/>
      <protection/>
    </xf>
    <xf numFmtId="1" fontId="32" fillId="30" borderId="18" xfId="82" applyNumberFormat="1" applyFont="1" applyFill="1" applyBorder="1" applyAlignment="1">
      <alignment wrapText="1"/>
      <protection/>
    </xf>
    <xf numFmtId="1" fontId="37" fillId="0" borderId="18" xfId="82" applyNumberFormat="1" applyFont="1" applyFill="1" applyBorder="1" applyAlignment="1">
      <alignment wrapText="1"/>
      <protection/>
    </xf>
    <xf numFmtId="1" fontId="37" fillId="0" borderId="18" xfId="82" applyNumberFormat="1" applyFont="1" applyFill="1" applyBorder="1" applyAlignment="1">
      <alignment vertical="center" wrapText="1"/>
      <protection/>
    </xf>
    <xf numFmtId="1" fontId="32" fillId="30" borderId="18" xfId="82" applyNumberFormat="1" applyFont="1" applyFill="1" applyBorder="1" applyAlignment="1">
      <alignment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" fontId="3" fillId="70" borderId="0" xfId="0" applyNumberFormat="1" applyFont="1" applyFill="1" applyBorder="1" applyAlignment="1" applyProtection="1">
      <alignment vertical="center" wrapText="1"/>
      <protection/>
    </xf>
    <xf numFmtId="1" fontId="0" fillId="70" borderId="0" xfId="0" applyNumberFormat="1" applyFill="1" applyAlignment="1">
      <alignment/>
    </xf>
    <xf numFmtId="1" fontId="6" fillId="73" borderId="18" xfId="0" applyNumberFormat="1" applyFont="1" applyFill="1" applyBorder="1" applyAlignment="1" applyProtection="1">
      <alignment horizontal="center" vertical="center" wrapText="1"/>
      <protection/>
    </xf>
    <xf numFmtId="1" fontId="13" fillId="73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Border="1" applyAlignment="1">
      <alignment vertical="center"/>
    </xf>
    <xf numFmtId="1" fontId="20" fillId="0" borderId="18" xfId="0" applyNumberFormat="1" applyFont="1" applyBorder="1" applyAlignment="1">
      <alignment vertical="center"/>
    </xf>
    <xf numFmtId="1" fontId="0" fillId="74" borderId="18" xfId="0" applyNumberFormat="1" applyFill="1" applyBorder="1" applyAlignment="1">
      <alignment vertical="center"/>
    </xf>
    <xf numFmtId="1" fontId="0" fillId="0" borderId="18" xfId="0" applyNumberFormat="1" applyBorder="1" applyAlignment="1">
      <alignment/>
    </xf>
    <xf numFmtId="1" fontId="9" fillId="70" borderId="18" xfId="0" applyNumberFormat="1" applyFont="1" applyFill="1" applyBorder="1" applyAlignment="1" quotePrefix="1">
      <alignment horizontal="left" vertical="center"/>
    </xf>
    <xf numFmtId="1" fontId="26" fillId="43" borderId="0" xfId="109" applyNumberFormat="1" applyFont="1" applyFill="1" applyAlignment="1">
      <alignment vertical="center"/>
      <protection/>
    </xf>
    <xf numFmtId="3" fontId="89" fillId="0" borderId="18" xfId="0" applyNumberFormat="1" applyFont="1" applyFill="1" applyBorder="1" applyAlignment="1">
      <alignment horizontal="right" vertical="center"/>
    </xf>
    <xf numFmtId="3" fontId="89" fillId="74" borderId="18" xfId="0" applyNumberFormat="1" applyFont="1" applyFill="1" applyBorder="1" applyAlignment="1">
      <alignment horizontal="right" vertical="center"/>
    </xf>
    <xf numFmtId="44" fontId="20" fillId="0" borderId="18" xfId="0" applyNumberFormat="1" applyFont="1" applyBorder="1" applyAlignment="1">
      <alignment/>
    </xf>
    <xf numFmtId="44" fontId="0" fillId="0" borderId="18" xfId="0" applyNumberFormat="1" applyBorder="1" applyAlignment="1">
      <alignment/>
    </xf>
    <xf numFmtId="3" fontId="6" fillId="73" borderId="18" xfId="0" applyNumberFormat="1" applyFont="1" applyFill="1" applyBorder="1" applyAlignment="1" quotePrefix="1">
      <alignment horizontal="right"/>
    </xf>
    <xf numFmtId="168" fontId="1" fillId="0" borderId="18" xfId="0" applyNumberFormat="1" applyFont="1" applyBorder="1" applyAlignment="1">
      <alignment vertical="center"/>
    </xf>
    <xf numFmtId="3" fontId="6" fillId="0" borderId="18" xfId="0" applyNumberFormat="1" applyFont="1" applyFill="1" applyBorder="1" applyAlignment="1" quotePrefix="1">
      <alignment horizontal="right"/>
    </xf>
    <xf numFmtId="0" fontId="6" fillId="73" borderId="18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7" fillId="70" borderId="0" xfId="0" applyNumberFormat="1" applyFont="1" applyFill="1" applyBorder="1" applyAlignment="1" applyProtection="1" quotePrefix="1">
      <alignment horizontal="left" wrapText="1"/>
      <protection/>
    </xf>
    <xf numFmtId="0" fontId="11" fillId="73" borderId="18" xfId="0" applyNumberFormat="1" applyFont="1" applyFill="1" applyBorder="1" applyAlignment="1" applyProtection="1" quotePrefix="1">
      <alignment horizontal="left" vertical="center" wrapText="1"/>
      <protection/>
    </xf>
    <xf numFmtId="0" fontId="9" fillId="73" borderId="18" xfId="0" applyNumberFormat="1" applyFont="1" applyFill="1" applyBorder="1" applyAlignment="1" applyProtection="1">
      <alignment vertical="center" wrapText="1"/>
      <protection/>
    </xf>
    <xf numFmtId="0" fontId="14" fillId="70" borderId="0" xfId="0" applyNumberFormat="1" applyFont="1" applyFill="1" applyBorder="1" applyAlignment="1" applyProtection="1">
      <alignment horizontal="left" vertical="center" wrapText="1"/>
      <protection/>
    </xf>
    <xf numFmtId="0" fontId="5" fillId="70" borderId="0" xfId="0" applyNumberFormat="1" applyFont="1" applyFill="1" applyBorder="1" applyAlignment="1" applyProtection="1">
      <alignment horizontal="center" vertical="center" wrapText="1"/>
      <protection/>
    </xf>
    <xf numFmtId="0" fontId="19" fillId="70" borderId="0" xfId="0" applyFont="1" applyFill="1" applyAlignment="1">
      <alignment wrapText="1"/>
    </xf>
    <xf numFmtId="0" fontId="11" fillId="0" borderId="18" xfId="0" applyFont="1" applyFill="1" applyBorder="1" applyAlignment="1" quotePrefix="1">
      <alignment horizontal="left" vertical="center"/>
    </xf>
    <xf numFmtId="0" fontId="9" fillId="0" borderId="18" xfId="0" applyNumberFormat="1" applyFont="1" applyFill="1" applyBorder="1" applyAlignment="1" applyProtection="1">
      <alignment vertical="center"/>
      <protection/>
    </xf>
    <xf numFmtId="0" fontId="11" fillId="0" borderId="18" xfId="0" applyNumberFormat="1" applyFont="1" applyFill="1" applyBorder="1" applyAlignment="1" applyProtection="1" quotePrefix="1">
      <alignment horizontal="left" vertical="center" wrapText="1"/>
      <protection/>
    </xf>
    <xf numFmtId="0" fontId="11" fillId="0" borderId="18" xfId="0" applyFont="1" applyBorder="1" applyAlignment="1" quotePrefix="1">
      <alignment horizontal="left" vertical="center"/>
    </xf>
    <xf numFmtId="0" fontId="15" fillId="70" borderId="20" xfId="0" applyNumberFormat="1" applyFont="1" applyFill="1" applyBorder="1" applyAlignment="1" applyProtection="1">
      <alignment horizontal="left" wrapText="1"/>
      <protection/>
    </xf>
    <xf numFmtId="0" fontId="11" fillId="73" borderId="24" xfId="0" applyFont="1" applyFill="1" applyBorder="1" applyAlignment="1">
      <alignment horizontal="left" vertical="center"/>
    </xf>
    <xf numFmtId="0" fontId="11" fillId="73" borderId="25" xfId="0" applyFont="1" applyFill="1" applyBorder="1" applyAlignment="1">
      <alignment horizontal="left" vertical="center"/>
    </xf>
    <xf numFmtId="0" fontId="11" fillId="73" borderId="19" xfId="0" applyFont="1" applyFill="1" applyBorder="1" applyAlignment="1">
      <alignment horizontal="left" vertical="center"/>
    </xf>
    <xf numFmtId="0" fontId="6" fillId="0" borderId="18" xfId="0" applyFont="1" applyBorder="1" applyAlignment="1" quotePrefix="1">
      <alignment horizontal="center" wrapText="1"/>
    </xf>
    <xf numFmtId="0" fontId="13" fillId="0" borderId="18" xfId="0" applyFont="1" applyBorder="1" applyAlignment="1" quotePrefix="1">
      <alignment horizontal="center" wrapText="1"/>
    </xf>
    <xf numFmtId="0" fontId="11" fillId="73" borderId="18" xfId="0" applyNumberFormat="1" applyFont="1" applyFill="1" applyBorder="1" applyAlignment="1" applyProtection="1">
      <alignment horizontal="left" vertical="center" wrapText="1"/>
      <protection/>
    </xf>
    <xf numFmtId="0" fontId="9" fillId="73" borderId="18" xfId="0" applyNumberFormat="1" applyFont="1" applyFill="1" applyBorder="1" applyAlignment="1" applyProtection="1">
      <alignment vertical="center"/>
      <protection/>
    </xf>
    <xf numFmtId="0" fontId="12" fillId="70" borderId="0" xfId="0" applyNumberFormat="1" applyFont="1" applyFill="1" applyBorder="1" applyAlignment="1" applyProtection="1">
      <alignment vertical="center" wrapText="1"/>
      <protection/>
    </xf>
    <xf numFmtId="0" fontId="6" fillId="73" borderId="24" xfId="0" applyNumberFormat="1" applyFont="1" applyFill="1" applyBorder="1" applyAlignment="1" applyProtection="1">
      <alignment horizontal="center" vertical="center" wrapText="1"/>
      <protection/>
    </xf>
    <xf numFmtId="0" fontId="6" fillId="73" borderId="25" xfId="0" applyNumberFormat="1" applyFont="1" applyFill="1" applyBorder="1" applyAlignment="1" applyProtection="1">
      <alignment horizontal="center" vertical="center" wrapText="1"/>
      <protection/>
    </xf>
    <xf numFmtId="0" fontId="6" fillId="73" borderId="19" xfId="0" applyNumberFormat="1" applyFont="1" applyFill="1" applyBorder="1" applyAlignment="1" applyProtection="1">
      <alignment horizontal="center" vertical="center" wrapText="1"/>
      <protection/>
    </xf>
    <xf numFmtId="0" fontId="13" fillId="73" borderId="24" xfId="0" applyNumberFormat="1" applyFont="1" applyFill="1" applyBorder="1" applyAlignment="1" applyProtection="1">
      <alignment horizontal="center" vertical="center" wrapText="1"/>
      <protection/>
    </xf>
    <xf numFmtId="0" fontId="13" fillId="73" borderId="25" xfId="0" applyNumberFormat="1" applyFont="1" applyFill="1" applyBorder="1" applyAlignment="1" applyProtection="1">
      <alignment horizontal="center" vertical="center" wrapText="1"/>
      <protection/>
    </xf>
    <xf numFmtId="0" fontId="13" fillId="73" borderId="19" xfId="0" applyNumberFormat="1" applyFont="1" applyFill="1" applyBorder="1" applyAlignment="1" applyProtection="1">
      <alignment horizontal="center" vertical="center" wrapText="1"/>
      <protection/>
    </xf>
    <xf numFmtId="0" fontId="11" fillId="70" borderId="24" xfId="0" applyNumberFormat="1" applyFont="1" applyFill="1" applyBorder="1" applyAlignment="1" applyProtection="1">
      <alignment horizontal="center" vertical="center" wrapText="1"/>
      <protection/>
    </xf>
    <xf numFmtId="0" fontId="11" fillId="70" borderId="19" xfId="0" applyNumberFormat="1" applyFont="1" applyFill="1" applyBorder="1" applyAlignment="1" applyProtection="1">
      <alignment horizontal="center" vertical="center" wrapText="1"/>
      <protection/>
    </xf>
    <xf numFmtId="0" fontId="5" fillId="7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70" borderId="18" xfId="0" applyNumberFormat="1" applyFont="1" applyFill="1" applyBorder="1" applyAlignment="1" applyProtection="1">
      <alignment horizontal="left" vertical="center" wrapText="1"/>
      <protection/>
    </xf>
    <xf numFmtId="49" fontId="46" fillId="65" borderId="0" xfId="109" applyNumberFormat="1" applyFont="1" applyFill="1" applyAlignment="1">
      <alignment horizontal="center" vertical="center"/>
      <protection/>
    </xf>
    <xf numFmtId="0" fontId="48" fillId="65" borderId="0" xfId="109" applyFont="1" applyFill="1" applyAlignment="1">
      <alignment horizontal="left" vertical="center" wrapText="1"/>
      <protection/>
    </xf>
    <xf numFmtId="0" fontId="3" fillId="75" borderId="0" xfId="109" applyFont="1" applyFill="1" applyAlignment="1" applyProtection="1">
      <alignment horizontal="left" vertical="center" wrapText="1"/>
      <protection locked="0"/>
    </xf>
    <xf numFmtId="0" fontId="47" fillId="0" borderId="0" xfId="109" applyFont="1" applyAlignment="1" applyProtection="1">
      <alignment horizontal="left" vertical="center" wrapText="1"/>
      <protection locked="0"/>
    </xf>
    <xf numFmtId="0" fontId="3" fillId="75" borderId="0" xfId="109" applyFont="1" applyFill="1" applyAlignment="1" applyProtection="1">
      <alignment horizontal="left" vertical="center"/>
      <protection locked="0"/>
    </xf>
    <xf numFmtId="0" fontId="3" fillId="75" borderId="0" xfId="109" applyFont="1" applyFill="1" applyAlignment="1">
      <alignment horizontal="left" vertical="center" wrapText="1"/>
      <protection/>
    </xf>
    <xf numFmtId="0" fontId="3" fillId="75" borderId="0" xfId="109" applyFont="1" applyFill="1" applyAlignment="1">
      <alignment horizontal="left" vertical="center"/>
      <protection/>
    </xf>
    <xf numFmtId="0" fontId="47" fillId="0" borderId="0" xfId="109" applyFont="1" applyAlignment="1">
      <alignment horizontal="left" vertical="center" wrapText="1"/>
      <protection/>
    </xf>
    <xf numFmtId="0" fontId="9" fillId="75" borderId="0" xfId="109" applyFont="1" applyFill="1" applyBorder="1" applyAlignment="1" applyProtection="1">
      <alignment horizontal="left" vertical="center" wrapText="1"/>
      <protection locked="0"/>
    </xf>
    <xf numFmtId="0" fontId="9" fillId="75" borderId="0" xfId="109" applyFont="1" applyFill="1" applyAlignment="1" applyProtection="1">
      <alignment horizontal="left" vertical="center" wrapText="1"/>
      <protection locked="0"/>
    </xf>
    <xf numFmtId="0" fontId="46" fillId="65" borderId="0" xfId="109" applyFont="1" applyFill="1" applyAlignment="1">
      <alignment horizontal="center" vertical="center"/>
      <protection/>
    </xf>
    <xf numFmtId="0" fontId="3" fillId="75" borderId="0" xfId="109" applyFont="1" applyFill="1" applyBorder="1" applyAlignment="1">
      <alignment horizontal="left" vertical="center" wrapText="1"/>
      <protection/>
    </xf>
    <xf numFmtId="0" fontId="47" fillId="0" borderId="0" xfId="109" applyFont="1" applyFill="1" applyAlignment="1">
      <alignment horizontal="left" vertical="center" wrapText="1"/>
      <protection/>
    </xf>
    <xf numFmtId="0" fontId="3" fillId="70" borderId="24" xfId="0" applyNumberFormat="1" applyFont="1" applyFill="1" applyBorder="1" applyAlignment="1" applyProtection="1">
      <alignment horizontal="left" vertical="center" wrapText="1"/>
      <protection/>
    </xf>
    <xf numFmtId="0" fontId="3" fillId="70" borderId="25" xfId="0" applyNumberFormat="1" applyFont="1" applyFill="1" applyBorder="1" applyAlignment="1" applyProtection="1">
      <alignment horizontal="left" vertical="center" wrapText="1"/>
      <protection/>
    </xf>
    <xf numFmtId="0" fontId="3" fillId="70" borderId="19" xfId="0" applyNumberFormat="1" applyFont="1" applyFill="1" applyBorder="1" applyAlignment="1" applyProtection="1">
      <alignment horizontal="left" vertical="center" wrapText="1"/>
      <protection/>
    </xf>
    <xf numFmtId="0" fontId="50" fillId="0" borderId="0" xfId="109" applyFont="1" applyAlignment="1">
      <alignment horizontal="center" vertical="center"/>
      <protection/>
    </xf>
    <xf numFmtId="0" fontId="5" fillId="70" borderId="0" xfId="0" applyFont="1" applyFill="1" applyAlignment="1">
      <alignment horizontal="center"/>
    </xf>
    <xf numFmtId="0" fontId="3" fillId="74" borderId="18" xfId="0" applyNumberFormat="1" applyFont="1" applyFill="1" applyBorder="1" applyAlignment="1" applyProtection="1">
      <alignment horizontal="left" vertical="center" wrapText="1"/>
      <protection/>
    </xf>
    <xf numFmtId="0" fontId="47" fillId="0" borderId="21" xfId="109" applyFont="1" applyBorder="1" applyAlignment="1">
      <alignment horizontal="center" vertical="center" wrapText="1"/>
      <protection/>
    </xf>
    <xf numFmtId="0" fontId="48" fillId="65" borderId="0" xfId="109" applyFont="1" applyFill="1" applyAlignment="1">
      <alignment horizontal="left" vertical="center"/>
      <protection/>
    </xf>
    <xf numFmtId="0" fontId="9" fillId="75" borderId="0" xfId="109" applyFont="1" applyFill="1" applyAlignment="1" applyProtection="1">
      <alignment horizontal="left" vertical="center"/>
      <protection locked="0"/>
    </xf>
  </cellXfs>
  <cellStyles count="46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ad 1" xfId="33"/>
    <cellStyle name="Bilješka" xfId="34"/>
    <cellStyle name="Dobro" xfId="35"/>
    <cellStyle name="Heading 1 1" xfId="36"/>
    <cellStyle name="Heading 2 1" xfId="37"/>
    <cellStyle name="Hyperlink 2" xfId="38"/>
    <cellStyle name="Hyperlink 3" xfId="39"/>
    <cellStyle name="Isticanje1" xfId="40"/>
    <cellStyle name="Isticanje2" xfId="41"/>
    <cellStyle name="Isticanje3" xfId="42"/>
    <cellStyle name="Isticanje4" xfId="43"/>
    <cellStyle name="Isticanje5" xfId="44"/>
    <cellStyle name="Isticanje6" xfId="45"/>
    <cellStyle name="Izlaz" xfId="46"/>
    <cellStyle name="Izračun" xfId="47"/>
    <cellStyle name="KeyStyle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 1" xfId="55"/>
    <cellStyle name="Neutralno" xfId="56"/>
    <cellStyle name="Normal 2" xfId="57"/>
    <cellStyle name="Normal 2 10" xfId="58"/>
    <cellStyle name="Normal 2 11" xfId="59"/>
    <cellStyle name="Normal 2 12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 3 10" xfId="70"/>
    <cellStyle name="Normal 3 11" xfId="71"/>
    <cellStyle name="Normal 3 12" xfId="72"/>
    <cellStyle name="Normal 3 2" xfId="73"/>
    <cellStyle name="Normal 3 3" xfId="74"/>
    <cellStyle name="Normal 3 4" xfId="75"/>
    <cellStyle name="Normal 3 5" xfId="76"/>
    <cellStyle name="Normal 3 6" xfId="77"/>
    <cellStyle name="Normal 3 7" xfId="78"/>
    <cellStyle name="Normal 3 8" xfId="79"/>
    <cellStyle name="Normal 3 9" xfId="80"/>
    <cellStyle name="Normal 4" xfId="81"/>
    <cellStyle name="Normal_REBALANS CERNA1" xfId="82"/>
    <cellStyle name="Obično 10" xfId="83"/>
    <cellStyle name="Obično 11" xfId="84"/>
    <cellStyle name="Obično 12" xfId="85"/>
    <cellStyle name="Obično 13" xfId="86"/>
    <cellStyle name="Obično 14" xfId="87"/>
    <cellStyle name="Obično 15" xfId="88"/>
    <cellStyle name="Obično 16" xfId="89"/>
    <cellStyle name="Obično 17" xfId="90"/>
    <cellStyle name="Obično 18" xfId="91"/>
    <cellStyle name="Obično 19" xfId="92"/>
    <cellStyle name="Obično 2" xfId="93"/>
    <cellStyle name="Obično 2 2" xfId="94"/>
    <cellStyle name="Obično 2 3" xfId="95"/>
    <cellStyle name="Obično 2 4" xfId="96"/>
    <cellStyle name="Obično 2 5" xfId="97"/>
    <cellStyle name="Obično 20" xfId="98"/>
    <cellStyle name="Obično 21" xfId="99"/>
    <cellStyle name="Obično 22" xfId="100"/>
    <cellStyle name="Obično 23" xfId="101"/>
    <cellStyle name="Obično 24" xfId="102"/>
    <cellStyle name="Obično 25" xfId="103"/>
    <cellStyle name="Obično 26" xfId="104"/>
    <cellStyle name="Obično 27" xfId="105"/>
    <cellStyle name="Obično 28" xfId="106"/>
    <cellStyle name="Obično 29" xfId="107"/>
    <cellStyle name="Obično 3" xfId="108"/>
    <cellStyle name="Obično 30" xfId="109"/>
    <cellStyle name="Obično 31" xfId="110"/>
    <cellStyle name="Obično 32" xfId="111"/>
    <cellStyle name="Obično 33" xfId="112"/>
    <cellStyle name="Obično 34" xfId="113"/>
    <cellStyle name="Obično 35" xfId="114"/>
    <cellStyle name="Obično 36" xfId="115"/>
    <cellStyle name="Obično 37" xfId="116"/>
    <cellStyle name="Obično 38" xfId="117"/>
    <cellStyle name="Obično 39" xfId="118"/>
    <cellStyle name="Obično 4" xfId="119"/>
    <cellStyle name="Obično 40" xfId="120"/>
    <cellStyle name="Obično 41" xfId="121"/>
    <cellStyle name="Obično 5" xfId="122"/>
    <cellStyle name="Obično 5 2" xfId="123"/>
    <cellStyle name="Obično 5 3" xfId="124"/>
    <cellStyle name="Obično 5 4" xfId="125"/>
    <cellStyle name="Obično 6" xfId="126"/>
    <cellStyle name="Obično 7" xfId="127"/>
    <cellStyle name="Obično 8" xfId="128"/>
    <cellStyle name="Obično 9" xfId="129"/>
    <cellStyle name="Obično_List9" xfId="130"/>
    <cellStyle name="Obično_PRIHODI 04. -07." xfId="131"/>
    <cellStyle name="Percent" xfId="132"/>
    <cellStyle name="Povezana ćelija" xfId="133"/>
    <cellStyle name="Provjera ćelije" xfId="134"/>
    <cellStyle name="SAPBEXaggData" xfId="135"/>
    <cellStyle name="SAPBEXaggData 2" xfId="136"/>
    <cellStyle name="SAPBEXaggData 3" xfId="137"/>
    <cellStyle name="SAPBEXaggData 4" xfId="138"/>
    <cellStyle name="SAPBEXaggData 5" xfId="139"/>
    <cellStyle name="SAPBEXaggData 6" xfId="140"/>
    <cellStyle name="SAPBEXaggData 7" xfId="141"/>
    <cellStyle name="SAPBEXaggData 8" xfId="142"/>
    <cellStyle name="SAPBEXaggDataEmph" xfId="143"/>
    <cellStyle name="SAPBEXaggDataEmph 2" xfId="144"/>
    <cellStyle name="SAPBEXaggDataEmph 3" xfId="145"/>
    <cellStyle name="SAPBEXaggDataEmph 4" xfId="146"/>
    <cellStyle name="SAPBEXaggDataEmph 5" xfId="147"/>
    <cellStyle name="SAPBEXaggDataEmph 6" xfId="148"/>
    <cellStyle name="SAPBEXaggDataEmph 7" xfId="149"/>
    <cellStyle name="SAPBEXaggDataEmph 8" xfId="150"/>
    <cellStyle name="SAPBEXaggItem" xfId="151"/>
    <cellStyle name="SAPBEXaggItem 2" xfId="152"/>
    <cellStyle name="SAPBEXaggItem 3" xfId="153"/>
    <cellStyle name="SAPBEXaggItem 4" xfId="154"/>
    <cellStyle name="SAPBEXaggItem 5" xfId="155"/>
    <cellStyle name="SAPBEXaggItem 6" xfId="156"/>
    <cellStyle name="SAPBEXaggItem 7" xfId="157"/>
    <cellStyle name="SAPBEXaggItem 8" xfId="158"/>
    <cellStyle name="SAPBEXaggItemX" xfId="159"/>
    <cellStyle name="SAPBEXaggItemX 2" xfId="160"/>
    <cellStyle name="SAPBEXaggItemX 3" xfId="161"/>
    <cellStyle name="SAPBEXaggItemX 4" xfId="162"/>
    <cellStyle name="SAPBEXaggItemX 5" xfId="163"/>
    <cellStyle name="SAPBEXaggItemX 6" xfId="164"/>
    <cellStyle name="SAPBEXaggItemX 7" xfId="165"/>
    <cellStyle name="SAPBEXaggItemX 8" xfId="166"/>
    <cellStyle name="SAPBEXchaText" xfId="167"/>
    <cellStyle name="SAPBEXchaText 2" xfId="168"/>
    <cellStyle name="SAPBEXchaText 3" xfId="169"/>
    <cellStyle name="SAPBEXchaText 4" xfId="170"/>
    <cellStyle name="SAPBEXchaText 5" xfId="171"/>
    <cellStyle name="SAPBEXchaText 6" xfId="172"/>
    <cellStyle name="SAPBEXchaText 7" xfId="173"/>
    <cellStyle name="SAPBEXchaText 8" xfId="174"/>
    <cellStyle name="SAPBEXexcBad7" xfId="175"/>
    <cellStyle name="SAPBEXexcBad7 2" xfId="176"/>
    <cellStyle name="SAPBEXexcBad7 3" xfId="177"/>
    <cellStyle name="SAPBEXexcBad7 4" xfId="178"/>
    <cellStyle name="SAPBEXexcBad7 5" xfId="179"/>
    <cellStyle name="SAPBEXexcBad7 6" xfId="180"/>
    <cellStyle name="SAPBEXexcBad7 7" xfId="181"/>
    <cellStyle name="SAPBEXexcBad7 8" xfId="182"/>
    <cellStyle name="SAPBEXexcBad8" xfId="183"/>
    <cellStyle name="SAPBEXexcBad8 2" xfId="184"/>
    <cellStyle name="SAPBEXexcBad8 3" xfId="185"/>
    <cellStyle name="SAPBEXexcBad8 4" xfId="186"/>
    <cellStyle name="SAPBEXexcBad8 5" xfId="187"/>
    <cellStyle name="SAPBEXexcBad8 6" xfId="188"/>
    <cellStyle name="SAPBEXexcBad8 7" xfId="189"/>
    <cellStyle name="SAPBEXexcBad8 8" xfId="190"/>
    <cellStyle name="SAPBEXexcBad9" xfId="191"/>
    <cellStyle name="SAPBEXexcBad9 2" xfId="192"/>
    <cellStyle name="SAPBEXexcBad9 3" xfId="193"/>
    <cellStyle name="SAPBEXexcBad9 4" xfId="194"/>
    <cellStyle name="SAPBEXexcBad9 5" xfId="195"/>
    <cellStyle name="SAPBEXexcBad9 6" xfId="196"/>
    <cellStyle name="SAPBEXexcBad9 7" xfId="197"/>
    <cellStyle name="SAPBEXexcBad9 8" xfId="198"/>
    <cellStyle name="SAPBEXexcCritical4" xfId="199"/>
    <cellStyle name="SAPBEXexcCritical4 2" xfId="200"/>
    <cellStyle name="SAPBEXexcCritical4 3" xfId="201"/>
    <cellStyle name="SAPBEXexcCritical4 4" xfId="202"/>
    <cellStyle name="SAPBEXexcCritical4 5" xfId="203"/>
    <cellStyle name="SAPBEXexcCritical4 6" xfId="204"/>
    <cellStyle name="SAPBEXexcCritical4 7" xfId="205"/>
    <cellStyle name="SAPBEXexcCritical4 8" xfId="206"/>
    <cellStyle name="SAPBEXexcCritical5" xfId="207"/>
    <cellStyle name="SAPBEXexcCritical5 2" xfId="208"/>
    <cellStyle name="SAPBEXexcCritical5 3" xfId="209"/>
    <cellStyle name="SAPBEXexcCritical5 4" xfId="210"/>
    <cellStyle name="SAPBEXexcCritical5 5" xfId="211"/>
    <cellStyle name="SAPBEXexcCritical5 6" xfId="212"/>
    <cellStyle name="SAPBEXexcCritical5 7" xfId="213"/>
    <cellStyle name="SAPBEXexcCritical5 8" xfId="214"/>
    <cellStyle name="SAPBEXexcCritical6" xfId="215"/>
    <cellStyle name="SAPBEXexcCritical6 2" xfId="216"/>
    <cellStyle name="SAPBEXexcCritical6 3" xfId="217"/>
    <cellStyle name="SAPBEXexcCritical6 4" xfId="218"/>
    <cellStyle name="SAPBEXexcCritical6 5" xfId="219"/>
    <cellStyle name="SAPBEXexcCritical6 6" xfId="220"/>
    <cellStyle name="SAPBEXexcCritical6 7" xfId="221"/>
    <cellStyle name="SAPBEXexcCritical6 8" xfId="222"/>
    <cellStyle name="SAPBEXexcGood1" xfId="223"/>
    <cellStyle name="SAPBEXexcGood1 2" xfId="224"/>
    <cellStyle name="SAPBEXexcGood1 3" xfId="225"/>
    <cellStyle name="SAPBEXexcGood1 4" xfId="226"/>
    <cellStyle name="SAPBEXexcGood1 5" xfId="227"/>
    <cellStyle name="SAPBEXexcGood1 6" xfId="228"/>
    <cellStyle name="SAPBEXexcGood1 7" xfId="229"/>
    <cellStyle name="SAPBEXexcGood1 8" xfId="230"/>
    <cellStyle name="SAPBEXexcGood2" xfId="231"/>
    <cellStyle name="SAPBEXexcGood2 2" xfId="232"/>
    <cellStyle name="SAPBEXexcGood2 3" xfId="233"/>
    <cellStyle name="SAPBEXexcGood2 4" xfId="234"/>
    <cellStyle name="SAPBEXexcGood2 5" xfId="235"/>
    <cellStyle name="SAPBEXexcGood2 6" xfId="236"/>
    <cellStyle name="SAPBEXexcGood2 7" xfId="237"/>
    <cellStyle name="SAPBEXexcGood2 8" xfId="238"/>
    <cellStyle name="SAPBEXexcGood3" xfId="239"/>
    <cellStyle name="SAPBEXexcGood3 2" xfId="240"/>
    <cellStyle name="SAPBEXexcGood3 3" xfId="241"/>
    <cellStyle name="SAPBEXexcGood3 4" xfId="242"/>
    <cellStyle name="SAPBEXexcGood3 5" xfId="243"/>
    <cellStyle name="SAPBEXexcGood3 6" xfId="244"/>
    <cellStyle name="SAPBEXexcGood3 7" xfId="245"/>
    <cellStyle name="SAPBEXexcGood3 8" xfId="246"/>
    <cellStyle name="SAPBEXfilterDrill" xfId="247"/>
    <cellStyle name="SAPBEXfilterDrill 2" xfId="248"/>
    <cellStyle name="SAPBEXfilterDrill 3" xfId="249"/>
    <cellStyle name="SAPBEXfilterDrill 4" xfId="250"/>
    <cellStyle name="SAPBEXfilterDrill 5" xfId="251"/>
    <cellStyle name="SAPBEXfilterDrill 6" xfId="252"/>
    <cellStyle name="SAPBEXfilterDrill 7" xfId="253"/>
    <cellStyle name="SAPBEXfilterDrill 8" xfId="254"/>
    <cellStyle name="SAPBEXfilterItem" xfId="255"/>
    <cellStyle name="SAPBEXfilterItem 2" xfId="256"/>
    <cellStyle name="SAPBEXfilterItem 3" xfId="257"/>
    <cellStyle name="SAPBEXfilterItem 4" xfId="258"/>
    <cellStyle name="SAPBEXfilterItem 5" xfId="259"/>
    <cellStyle name="SAPBEXfilterItem 6" xfId="260"/>
    <cellStyle name="SAPBEXfilterItem 7" xfId="261"/>
    <cellStyle name="SAPBEXfilterItem 8" xfId="262"/>
    <cellStyle name="SAPBEXfilterText" xfId="263"/>
    <cellStyle name="SAPBEXfilterText 2" xfId="264"/>
    <cellStyle name="SAPBEXfilterText 3" xfId="265"/>
    <cellStyle name="SAPBEXfilterText 4" xfId="266"/>
    <cellStyle name="SAPBEXfilterText 5" xfId="267"/>
    <cellStyle name="SAPBEXfilterText 6" xfId="268"/>
    <cellStyle name="SAPBEXfilterText 7" xfId="269"/>
    <cellStyle name="SAPBEXfilterText 8" xfId="270"/>
    <cellStyle name="SAPBEXformats" xfId="271"/>
    <cellStyle name="SAPBEXformats 2" xfId="272"/>
    <cellStyle name="SAPBEXformats 3" xfId="273"/>
    <cellStyle name="SAPBEXformats 4" xfId="274"/>
    <cellStyle name="SAPBEXformats 5" xfId="275"/>
    <cellStyle name="SAPBEXformats 6" xfId="276"/>
    <cellStyle name="SAPBEXformats 7" xfId="277"/>
    <cellStyle name="SAPBEXformats 8" xfId="278"/>
    <cellStyle name="SAPBEXheaderItem" xfId="279"/>
    <cellStyle name="SAPBEXheaderItem 2" xfId="280"/>
    <cellStyle name="SAPBEXheaderItem 3" xfId="281"/>
    <cellStyle name="SAPBEXheaderItem 4" xfId="282"/>
    <cellStyle name="SAPBEXheaderItem 5" xfId="283"/>
    <cellStyle name="SAPBEXheaderItem 6" xfId="284"/>
    <cellStyle name="SAPBEXheaderItem 7" xfId="285"/>
    <cellStyle name="SAPBEXheaderItem 8" xfId="286"/>
    <cellStyle name="SAPBEXheaderText" xfId="287"/>
    <cellStyle name="SAPBEXheaderText 2" xfId="288"/>
    <cellStyle name="SAPBEXheaderText 3" xfId="289"/>
    <cellStyle name="SAPBEXheaderText 4" xfId="290"/>
    <cellStyle name="SAPBEXheaderText 5" xfId="291"/>
    <cellStyle name="SAPBEXheaderText 6" xfId="292"/>
    <cellStyle name="SAPBEXheaderText 7" xfId="293"/>
    <cellStyle name="SAPBEXheaderText 8" xfId="294"/>
    <cellStyle name="SAPBEXHLevel0" xfId="295"/>
    <cellStyle name="SAPBEXHLevel0 2" xfId="296"/>
    <cellStyle name="SAPBEXHLevel0 3" xfId="297"/>
    <cellStyle name="SAPBEXHLevel0 4" xfId="298"/>
    <cellStyle name="SAPBEXHLevel0 5" xfId="299"/>
    <cellStyle name="SAPBEXHLevel0 6" xfId="300"/>
    <cellStyle name="SAPBEXHLevel0 7" xfId="301"/>
    <cellStyle name="SAPBEXHLevel0 8" xfId="302"/>
    <cellStyle name="SAPBEXHLevel0X" xfId="303"/>
    <cellStyle name="SAPBEXHLevel0X 2" xfId="304"/>
    <cellStyle name="SAPBEXHLevel0X 3" xfId="305"/>
    <cellStyle name="SAPBEXHLevel0X 4" xfId="306"/>
    <cellStyle name="SAPBEXHLevel0X 5" xfId="307"/>
    <cellStyle name="SAPBEXHLevel0X 6" xfId="308"/>
    <cellStyle name="SAPBEXHLevel0X 7" xfId="309"/>
    <cellStyle name="SAPBEXHLevel0X 8" xfId="310"/>
    <cellStyle name="SAPBEXHLevel1" xfId="311"/>
    <cellStyle name="SAPBEXHLevel1 2" xfId="312"/>
    <cellStyle name="SAPBEXHLevel1 3" xfId="313"/>
    <cellStyle name="SAPBEXHLevel1 4" xfId="314"/>
    <cellStyle name="SAPBEXHLevel1 5" xfId="315"/>
    <cellStyle name="SAPBEXHLevel1 6" xfId="316"/>
    <cellStyle name="SAPBEXHLevel1 7" xfId="317"/>
    <cellStyle name="SAPBEXHLevel1 8" xfId="318"/>
    <cellStyle name="SAPBEXHLevel1X" xfId="319"/>
    <cellStyle name="SAPBEXHLevel1X 2" xfId="320"/>
    <cellStyle name="SAPBEXHLevel1X 3" xfId="321"/>
    <cellStyle name="SAPBEXHLevel1X 4" xfId="322"/>
    <cellStyle name="SAPBEXHLevel1X 5" xfId="323"/>
    <cellStyle name="SAPBEXHLevel1X 6" xfId="324"/>
    <cellStyle name="SAPBEXHLevel1X 7" xfId="325"/>
    <cellStyle name="SAPBEXHLevel1X 8" xfId="326"/>
    <cellStyle name="SAPBEXHLevel2" xfId="327"/>
    <cellStyle name="SAPBEXHLevel2 2" xfId="328"/>
    <cellStyle name="SAPBEXHLevel2 2 2" xfId="329"/>
    <cellStyle name="SAPBEXHLevel2 2 3" xfId="330"/>
    <cellStyle name="SAPBEXHLevel2 2 4" xfId="331"/>
    <cellStyle name="SAPBEXHLevel2 2 5" xfId="332"/>
    <cellStyle name="SAPBEXHLevel2 3" xfId="333"/>
    <cellStyle name="SAPBEXHLevel2 4" xfId="334"/>
    <cellStyle name="SAPBEXHLevel2 5" xfId="335"/>
    <cellStyle name="SAPBEXHLevel2 6" xfId="336"/>
    <cellStyle name="SAPBEXHLevel2 7" xfId="337"/>
    <cellStyle name="SAPBEXHLevel2 8" xfId="338"/>
    <cellStyle name="SAPBEXHLevel2X" xfId="339"/>
    <cellStyle name="SAPBEXHLevel2X 2" xfId="340"/>
    <cellStyle name="SAPBEXHLevel2X 3" xfId="341"/>
    <cellStyle name="SAPBEXHLevel2X 4" xfId="342"/>
    <cellStyle name="SAPBEXHLevel2X 5" xfId="343"/>
    <cellStyle name="SAPBEXHLevel2X 6" xfId="344"/>
    <cellStyle name="SAPBEXHLevel2X 7" xfId="345"/>
    <cellStyle name="SAPBEXHLevel2X 8" xfId="346"/>
    <cellStyle name="SAPBEXHLevel3" xfId="347"/>
    <cellStyle name="SAPBEXHLevel3 2" xfId="348"/>
    <cellStyle name="SAPBEXHLevel3 3" xfId="349"/>
    <cellStyle name="SAPBEXHLevel3 4" xfId="350"/>
    <cellStyle name="SAPBEXHLevel3 5" xfId="351"/>
    <cellStyle name="SAPBEXHLevel3 6" xfId="352"/>
    <cellStyle name="SAPBEXHLevel3 7" xfId="353"/>
    <cellStyle name="SAPBEXHLevel3 8" xfId="354"/>
    <cellStyle name="SAPBEXHLevel3X" xfId="355"/>
    <cellStyle name="SAPBEXHLevel3X 2" xfId="356"/>
    <cellStyle name="SAPBEXHLevel3X 3" xfId="357"/>
    <cellStyle name="SAPBEXHLevel3X 4" xfId="358"/>
    <cellStyle name="SAPBEXHLevel3X 5" xfId="359"/>
    <cellStyle name="SAPBEXHLevel3X 6" xfId="360"/>
    <cellStyle name="SAPBEXHLevel3X 7" xfId="361"/>
    <cellStyle name="SAPBEXHLevel3X 8" xfId="362"/>
    <cellStyle name="SAPBEXinputData" xfId="363"/>
    <cellStyle name="SAPBEXresData" xfId="364"/>
    <cellStyle name="SAPBEXresData 2" xfId="365"/>
    <cellStyle name="SAPBEXresData 3" xfId="366"/>
    <cellStyle name="SAPBEXresData 4" xfId="367"/>
    <cellStyle name="SAPBEXresData 5" xfId="368"/>
    <cellStyle name="SAPBEXresData 6" xfId="369"/>
    <cellStyle name="SAPBEXresData 7" xfId="370"/>
    <cellStyle name="SAPBEXresData 8" xfId="371"/>
    <cellStyle name="SAPBEXresDataEmph" xfId="372"/>
    <cellStyle name="SAPBEXresDataEmph 2" xfId="373"/>
    <cellStyle name="SAPBEXresDataEmph 3" xfId="374"/>
    <cellStyle name="SAPBEXresDataEmph 4" xfId="375"/>
    <cellStyle name="SAPBEXresDataEmph 5" xfId="376"/>
    <cellStyle name="SAPBEXresDataEmph 6" xfId="377"/>
    <cellStyle name="SAPBEXresDataEmph 7" xfId="378"/>
    <cellStyle name="SAPBEXresDataEmph 8" xfId="379"/>
    <cellStyle name="SAPBEXresItem" xfId="380"/>
    <cellStyle name="SAPBEXresItem 2" xfId="381"/>
    <cellStyle name="SAPBEXresItem 3" xfId="382"/>
    <cellStyle name="SAPBEXresItem 4" xfId="383"/>
    <cellStyle name="SAPBEXresItem 5" xfId="384"/>
    <cellStyle name="SAPBEXresItem 6" xfId="385"/>
    <cellStyle name="SAPBEXresItem 7" xfId="386"/>
    <cellStyle name="SAPBEXresItem 8" xfId="387"/>
    <cellStyle name="SAPBEXresItemX" xfId="388"/>
    <cellStyle name="SAPBEXresItemX 2" xfId="389"/>
    <cellStyle name="SAPBEXresItemX 3" xfId="390"/>
    <cellStyle name="SAPBEXresItemX 4" xfId="391"/>
    <cellStyle name="SAPBEXresItemX 5" xfId="392"/>
    <cellStyle name="SAPBEXresItemX 6" xfId="393"/>
    <cellStyle name="SAPBEXresItemX 7" xfId="394"/>
    <cellStyle name="SAPBEXresItemX 8" xfId="395"/>
    <cellStyle name="SAPBEXstdData" xfId="396"/>
    <cellStyle name="SAPBEXstdData 2" xfId="397"/>
    <cellStyle name="SAPBEXstdData 2 2" xfId="398"/>
    <cellStyle name="SAPBEXstdData 2 3" xfId="399"/>
    <cellStyle name="SAPBEXstdData 2 4" xfId="400"/>
    <cellStyle name="SAPBEXstdData 2 5" xfId="401"/>
    <cellStyle name="SAPBEXstdData 3" xfId="402"/>
    <cellStyle name="SAPBEXstdData 4" xfId="403"/>
    <cellStyle name="SAPBEXstdData 5" xfId="404"/>
    <cellStyle name="SAPBEXstdData 6" xfId="405"/>
    <cellStyle name="SAPBEXstdData 7" xfId="406"/>
    <cellStyle name="SAPBEXstdData 8" xfId="407"/>
    <cellStyle name="SAPBEXstdDataEmph" xfId="408"/>
    <cellStyle name="SAPBEXstdDataEmph 2" xfId="409"/>
    <cellStyle name="SAPBEXstdDataEmph 3" xfId="410"/>
    <cellStyle name="SAPBEXstdDataEmph 4" xfId="411"/>
    <cellStyle name="SAPBEXstdDataEmph 5" xfId="412"/>
    <cellStyle name="SAPBEXstdDataEmph 6" xfId="413"/>
    <cellStyle name="SAPBEXstdDataEmph 7" xfId="414"/>
    <cellStyle name="SAPBEXstdDataEmph 8" xfId="415"/>
    <cellStyle name="SAPBEXstdItem" xfId="416"/>
    <cellStyle name="SAPBEXstdItem 2" xfId="417"/>
    <cellStyle name="SAPBEXstdItem 3" xfId="418"/>
    <cellStyle name="SAPBEXstdItem 4" xfId="419"/>
    <cellStyle name="SAPBEXstdItem 5" xfId="420"/>
    <cellStyle name="SAPBEXstdItem 6" xfId="421"/>
    <cellStyle name="SAPBEXstdItem 7" xfId="422"/>
    <cellStyle name="SAPBEXstdItem 8" xfId="423"/>
    <cellStyle name="SAPBEXstdItemX" xfId="424"/>
    <cellStyle name="SAPBEXstdItemX 2" xfId="425"/>
    <cellStyle name="SAPBEXstdItemX 3" xfId="426"/>
    <cellStyle name="SAPBEXstdItemX 4" xfId="427"/>
    <cellStyle name="SAPBEXstdItemX 5" xfId="428"/>
    <cellStyle name="SAPBEXstdItemX 6" xfId="429"/>
    <cellStyle name="SAPBEXstdItemX 7" xfId="430"/>
    <cellStyle name="SAPBEXstdItemX 8" xfId="431"/>
    <cellStyle name="SAPBEXtitle" xfId="432"/>
    <cellStyle name="SAPBEXtitle 2" xfId="433"/>
    <cellStyle name="SAPBEXtitle 3" xfId="434"/>
    <cellStyle name="SAPBEXtitle 4" xfId="435"/>
    <cellStyle name="SAPBEXtitle 5" xfId="436"/>
    <cellStyle name="SAPBEXtitle 6" xfId="437"/>
    <cellStyle name="SAPBEXtitle 7" xfId="438"/>
    <cellStyle name="SAPBEXtitle 8" xfId="439"/>
    <cellStyle name="SAPBEXundefined" xfId="440"/>
    <cellStyle name="SAPBEXundefined 2" xfId="441"/>
    <cellStyle name="SAPBEXundefined 3" xfId="442"/>
    <cellStyle name="SAPBEXundefined 4" xfId="443"/>
    <cellStyle name="SAPBEXundefined 5" xfId="444"/>
    <cellStyle name="SAPBEXundefined 6" xfId="445"/>
    <cellStyle name="SAPBEXundefined 7" xfId="446"/>
    <cellStyle name="SAPBEXundefined 8" xfId="447"/>
    <cellStyle name="SEM-BPS-data" xfId="448"/>
    <cellStyle name="SEM-BPS-head" xfId="449"/>
    <cellStyle name="SEM-BPS-headdata" xfId="450"/>
    <cellStyle name="SEM-BPS-headkey" xfId="451"/>
    <cellStyle name="SEM-BPS-input-on" xfId="452"/>
    <cellStyle name="SEM-BPS-key" xfId="453"/>
    <cellStyle name="SEM-BPS-sub1" xfId="454"/>
    <cellStyle name="SEM-BPS-sub2" xfId="455"/>
    <cellStyle name="SEM-BPS-total" xfId="456"/>
    <cellStyle name="Tekst objašnjenja" xfId="457"/>
    <cellStyle name="Tekst upozorenja" xfId="458"/>
    <cellStyle name="Ukupni zbroj" xfId="459"/>
    <cellStyle name="Unos" xfId="460"/>
    <cellStyle name="Currency" xfId="461"/>
    <cellStyle name="Currency [0]" xfId="462"/>
    <cellStyle name="Comma" xfId="463"/>
    <cellStyle name="Comma [0]" xfId="464"/>
    <cellStyle name="Zarez 10" xfId="465"/>
    <cellStyle name="Zarez 11" xfId="466"/>
    <cellStyle name="Zarez 12" xfId="467"/>
    <cellStyle name="Zarez 2" xfId="468"/>
    <cellStyle name="Zarez 3" xfId="469"/>
    <cellStyle name="Zarez 4" xfId="470"/>
    <cellStyle name="Zarez 5" xfId="471"/>
    <cellStyle name="Zarez 6" xfId="472"/>
    <cellStyle name="Zarez 7" xfId="473"/>
    <cellStyle name="Zarez 8" xfId="474"/>
    <cellStyle name="Zarez 9" xfId="475"/>
    <cellStyle name="ZYPLAN0507" xfId="476"/>
    <cellStyle name="zyRazdjel" xfId="4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7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4.421875" style="0" customWidth="1"/>
    <col min="6" max="10" width="25.28125" style="0" customWidth="1"/>
    <col min="11" max="11" width="9.140625" style="0" customWidth="1"/>
    <col min="12" max="12" width="11.7109375" style="0" bestFit="1" customWidth="1"/>
  </cols>
  <sheetData>
    <row r="1" spans="2:12" ht="42" customHeight="1">
      <c r="B1" s="262" t="s">
        <v>88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2:12" ht="18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5"/>
    </row>
    <row r="3" spans="2:12" ht="18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5"/>
    </row>
    <row r="4" spans="2:12" ht="15.75">
      <c r="B4" s="262" t="s">
        <v>14</v>
      </c>
      <c r="C4" s="262"/>
      <c r="D4" s="262"/>
      <c r="E4" s="262"/>
      <c r="F4" s="262"/>
      <c r="G4" s="262"/>
      <c r="H4" s="262"/>
      <c r="I4" s="262"/>
      <c r="J4" s="276"/>
      <c r="K4" s="276"/>
      <c r="L4" s="35"/>
    </row>
    <row r="5" spans="2:12" ht="36" customHeight="1">
      <c r="B5" s="261"/>
      <c r="C5" s="261"/>
      <c r="D5" s="261"/>
      <c r="E5" s="37"/>
      <c r="F5" s="37"/>
      <c r="G5" s="37"/>
      <c r="H5" s="37"/>
      <c r="I5" s="37"/>
      <c r="J5" s="38"/>
      <c r="K5" s="38"/>
      <c r="L5" s="35"/>
    </row>
    <row r="6" spans="2:12" ht="18" customHeight="1">
      <c r="B6" s="262" t="s">
        <v>69</v>
      </c>
      <c r="C6" s="263"/>
      <c r="D6" s="263"/>
      <c r="E6" s="263"/>
      <c r="F6" s="263"/>
      <c r="G6" s="263"/>
      <c r="H6" s="263"/>
      <c r="I6" s="263"/>
      <c r="J6" s="263"/>
      <c r="K6" s="263"/>
      <c r="L6" s="35"/>
    </row>
    <row r="7" spans="2:12" ht="18" customHeight="1">
      <c r="B7" s="39"/>
      <c r="C7" s="40"/>
      <c r="D7" s="40"/>
      <c r="E7" s="40"/>
      <c r="F7" s="40"/>
      <c r="G7" s="40"/>
      <c r="H7" s="40"/>
      <c r="I7" s="40"/>
      <c r="J7" s="40"/>
      <c r="K7" s="40"/>
      <c r="L7" s="35"/>
    </row>
    <row r="8" spans="2:12" ht="15">
      <c r="B8" s="268" t="s">
        <v>87</v>
      </c>
      <c r="C8" s="268"/>
      <c r="D8" s="268"/>
      <c r="E8" s="268"/>
      <c r="F8" s="268"/>
      <c r="G8" s="41"/>
      <c r="H8" s="41"/>
      <c r="I8" s="41"/>
      <c r="J8" s="41"/>
      <c r="K8" s="42"/>
      <c r="L8" s="35"/>
    </row>
    <row r="9" spans="2:12" ht="25.5">
      <c r="B9" s="272" t="s">
        <v>8</v>
      </c>
      <c r="C9" s="272"/>
      <c r="D9" s="272"/>
      <c r="E9" s="272"/>
      <c r="F9" s="272"/>
      <c r="G9" s="19" t="s">
        <v>79</v>
      </c>
      <c r="H9" s="1" t="s">
        <v>61</v>
      </c>
      <c r="I9" s="1" t="s">
        <v>58</v>
      </c>
      <c r="J9" s="19" t="s">
        <v>80</v>
      </c>
      <c r="K9" s="1" t="s">
        <v>20</v>
      </c>
      <c r="L9" s="1" t="s">
        <v>59</v>
      </c>
    </row>
    <row r="10" spans="2:12" s="22" customFormat="1" ht="11.25">
      <c r="B10" s="273">
        <v>1</v>
      </c>
      <c r="C10" s="273"/>
      <c r="D10" s="273"/>
      <c r="E10" s="273"/>
      <c r="F10" s="273"/>
      <c r="G10" s="21">
        <v>2</v>
      </c>
      <c r="H10" s="20">
        <v>3</v>
      </c>
      <c r="I10" s="20">
        <v>4</v>
      </c>
      <c r="J10" s="20">
        <v>5</v>
      </c>
      <c r="K10" s="20" t="s">
        <v>22</v>
      </c>
      <c r="L10" s="20" t="s">
        <v>23</v>
      </c>
    </row>
    <row r="11" spans="2:12" ht="15">
      <c r="B11" s="274" t="s">
        <v>0</v>
      </c>
      <c r="C11" s="260"/>
      <c r="D11" s="260"/>
      <c r="E11" s="260"/>
      <c r="F11" s="275"/>
      <c r="G11" s="15">
        <f>G12+G13</f>
        <v>159726.12</v>
      </c>
      <c r="H11" s="15">
        <f>H12+H13</f>
        <v>680611.35</v>
      </c>
      <c r="I11" s="15">
        <f>I12+I13</f>
        <v>680611.35</v>
      </c>
      <c r="J11" s="15">
        <f>J12+J13</f>
        <v>486681.56000000006</v>
      </c>
      <c r="K11" s="15">
        <f aca="true" t="shared" si="0" ref="K11:K17">J11/G11*100</f>
        <v>304.6975410158339</v>
      </c>
      <c r="L11" s="15">
        <f aca="true" t="shared" si="1" ref="L11:L16">J11/I11*100</f>
        <v>71.5065301217795</v>
      </c>
    </row>
    <row r="12" spans="2:12" ht="15">
      <c r="B12" s="253" t="s">
        <v>62</v>
      </c>
      <c r="C12" s="254"/>
      <c r="D12" s="254"/>
      <c r="E12" s="254"/>
      <c r="F12" s="265"/>
      <c r="G12" s="16">
        <f>' Račun prihoda i rashoda'!G11</f>
        <v>159726.12</v>
      </c>
      <c r="H12" s="16">
        <f>' Račun prihoda i rashoda'!H11</f>
        <v>680611.35</v>
      </c>
      <c r="I12" s="16">
        <f>' Račun prihoda i rashoda'!I11</f>
        <v>680611.35</v>
      </c>
      <c r="J12" s="16">
        <f>' Račun prihoda i rashoda'!J11</f>
        <v>246581.56000000003</v>
      </c>
      <c r="K12" s="16">
        <f t="shared" si="0"/>
        <v>154.37773108117824</v>
      </c>
      <c r="L12" s="16">
        <f t="shared" si="1"/>
        <v>36.22942226867066</v>
      </c>
    </row>
    <row r="13" spans="2:12" ht="15">
      <c r="B13" s="264" t="s">
        <v>63</v>
      </c>
      <c r="C13" s="265"/>
      <c r="D13" s="265"/>
      <c r="E13" s="265"/>
      <c r="F13" s="265"/>
      <c r="G13" s="16">
        <f>' Račun prihoda i rashoda'!G67</f>
        <v>0</v>
      </c>
      <c r="H13" s="16">
        <f>' Račun prihoda i rashoda'!H67</f>
        <v>0</v>
      </c>
      <c r="I13" s="16">
        <f>' Račun prihoda i rashoda'!I67</f>
        <v>0</v>
      </c>
      <c r="J13" s="16">
        <f>' Račun prihoda i rashoda'!J67</f>
        <v>240100</v>
      </c>
      <c r="K13" s="251" t="s">
        <v>678</v>
      </c>
      <c r="L13" s="251" t="s">
        <v>677</v>
      </c>
    </row>
    <row r="14" spans="2:12" ht="15">
      <c r="B14" s="269" t="s">
        <v>1</v>
      </c>
      <c r="C14" s="270"/>
      <c r="D14" s="270"/>
      <c r="E14" s="270"/>
      <c r="F14" s="271"/>
      <c r="G14" s="15">
        <f>G15+G16</f>
        <v>171086.07</v>
      </c>
      <c r="H14" s="15">
        <f>H15+H16</f>
        <v>680611.29</v>
      </c>
      <c r="I14" s="15">
        <f>I15+I16</f>
        <v>680611.29</v>
      </c>
      <c r="J14" s="15">
        <f>J15+J16</f>
        <v>304623.64</v>
      </c>
      <c r="K14" s="15">
        <f t="shared" si="0"/>
        <v>178.05285959283535</v>
      </c>
      <c r="L14" s="15">
        <f t="shared" si="1"/>
        <v>44.757359226291996</v>
      </c>
    </row>
    <row r="15" spans="2:12" ht="15">
      <c r="B15" s="266" t="s">
        <v>64</v>
      </c>
      <c r="C15" s="254"/>
      <c r="D15" s="254"/>
      <c r="E15" s="254"/>
      <c r="F15" s="254"/>
      <c r="G15" s="16">
        <f>' Račun prihoda i rashoda'!G80</f>
        <v>133580.77</v>
      </c>
      <c r="H15" s="16">
        <f>' Račun prihoda i rashoda'!H80</f>
        <v>331547.85</v>
      </c>
      <c r="I15" s="16">
        <f>' Račun prihoda i rashoda'!I80</f>
        <v>331547.85</v>
      </c>
      <c r="J15" s="16">
        <f>' Račun prihoda i rashoda'!J80</f>
        <v>154087.09999999998</v>
      </c>
      <c r="K15" s="16">
        <f t="shared" si="0"/>
        <v>115.35125901729717</v>
      </c>
      <c r="L15" s="16">
        <f t="shared" si="1"/>
        <v>46.47507139618007</v>
      </c>
    </row>
    <row r="16" spans="2:12" ht="15">
      <c r="B16" s="267" t="s">
        <v>65</v>
      </c>
      <c r="C16" s="265"/>
      <c r="D16" s="265"/>
      <c r="E16" s="265"/>
      <c r="F16" s="265"/>
      <c r="G16" s="14">
        <f>' Račun prihoda i rashoda'!G213</f>
        <v>37505.3</v>
      </c>
      <c r="H16" s="14">
        <f>' Račun prihoda i rashoda'!H213</f>
        <v>349063.44</v>
      </c>
      <c r="I16" s="14">
        <f>' Račun prihoda i rashoda'!I213</f>
        <v>349063.44</v>
      </c>
      <c r="J16" s="14">
        <f>' Račun prihoda i rashoda'!J213</f>
        <v>150536.54</v>
      </c>
      <c r="K16" s="16">
        <f t="shared" si="0"/>
        <v>401.3740458015267</v>
      </c>
      <c r="L16" s="16">
        <f t="shared" si="1"/>
        <v>43.1258398186874</v>
      </c>
    </row>
    <row r="17" spans="2:12" ht="15">
      <c r="B17" s="259" t="s">
        <v>81</v>
      </c>
      <c r="C17" s="260"/>
      <c r="D17" s="260"/>
      <c r="E17" s="260"/>
      <c r="F17" s="260"/>
      <c r="G17" s="15">
        <f>G11-G14</f>
        <v>-11359.950000000012</v>
      </c>
      <c r="H17" s="15">
        <f>H11-H14</f>
        <v>0.05999999993946403</v>
      </c>
      <c r="I17" s="15">
        <f>I11-I14</f>
        <v>0.05999999993946403</v>
      </c>
      <c r="J17" s="15">
        <f>J11-J14</f>
        <v>182057.92000000004</v>
      </c>
      <c r="K17" s="15">
        <f t="shared" si="0"/>
        <v>-1602.629589038683</v>
      </c>
      <c r="L17" s="249" t="s">
        <v>677</v>
      </c>
    </row>
    <row r="18" spans="2:12" ht="18">
      <c r="B18" s="37"/>
      <c r="C18" s="43"/>
      <c r="D18" s="43"/>
      <c r="E18" s="43"/>
      <c r="F18" s="43"/>
      <c r="G18" s="43"/>
      <c r="H18" s="43"/>
      <c r="I18" s="44"/>
      <c r="J18" s="44"/>
      <c r="K18" s="44"/>
      <c r="L18" s="44"/>
    </row>
    <row r="19" spans="2:12" ht="18" customHeight="1">
      <c r="B19" s="268" t="s">
        <v>78</v>
      </c>
      <c r="C19" s="268"/>
      <c r="D19" s="268"/>
      <c r="E19" s="268"/>
      <c r="F19" s="268"/>
      <c r="G19" s="43"/>
      <c r="H19" s="43"/>
      <c r="I19" s="44"/>
      <c r="J19" s="44"/>
      <c r="K19" s="44"/>
      <c r="L19" s="44"/>
    </row>
    <row r="20" spans="2:23" ht="25.5">
      <c r="B20" s="272" t="s">
        <v>8</v>
      </c>
      <c r="C20" s="272"/>
      <c r="D20" s="272"/>
      <c r="E20" s="272"/>
      <c r="F20" s="272"/>
      <c r="G20" s="19" t="s">
        <v>79</v>
      </c>
      <c r="H20" s="1" t="s">
        <v>61</v>
      </c>
      <c r="I20" s="1" t="s">
        <v>58</v>
      </c>
      <c r="J20" s="19" t="s">
        <v>80</v>
      </c>
      <c r="K20" s="1" t="s">
        <v>20</v>
      </c>
      <c r="L20" s="1" t="s">
        <v>59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2:12" s="22" customFormat="1" ht="11.25">
      <c r="B21" s="273">
        <v>1</v>
      </c>
      <c r="C21" s="273"/>
      <c r="D21" s="273"/>
      <c r="E21" s="273"/>
      <c r="F21" s="273"/>
      <c r="G21" s="21">
        <v>2</v>
      </c>
      <c r="H21" s="20">
        <v>3</v>
      </c>
      <c r="I21" s="20">
        <v>4</v>
      </c>
      <c r="J21" s="20">
        <v>5</v>
      </c>
      <c r="K21" s="20" t="s">
        <v>22</v>
      </c>
      <c r="L21" s="20" t="s">
        <v>23</v>
      </c>
    </row>
    <row r="22" spans="2:23" ht="15.75" customHeight="1">
      <c r="B22" s="253" t="s">
        <v>66</v>
      </c>
      <c r="C22" s="253"/>
      <c r="D22" s="253"/>
      <c r="E22" s="253"/>
      <c r="F22" s="253"/>
      <c r="G22" s="14">
        <f>'Račun financiranja '!G9</f>
        <v>0</v>
      </c>
      <c r="H22" s="14">
        <f>'Račun financiranja '!H9</f>
        <v>0</v>
      </c>
      <c r="I22" s="14">
        <f>'Račun financiranja '!I9</f>
        <v>0</v>
      </c>
      <c r="J22" s="14">
        <f>'Račun financiranja '!J9</f>
        <v>0</v>
      </c>
      <c r="K22" s="16"/>
      <c r="L22" s="16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2:23" ht="15">
      <c r="B23" s="253" t="s">
        <v>67</v>
      </c>
      <c r="C23" s="254"/>
      <c r="D23" s="254"/>
      <c r="E23" s="254"/>
      <c r="F23" s="254"/>
      <c r="G23" s="14">
        <f>'Račun financiranja '!G17</f>
        <v>0</v>
      </c>
      <c r="H23" s="14">
        <f>'Račun financiranja '!H17</f>
        <v>0</v>
      </c>
      <c r="I23" s="14">
        <f>'Račun financiranja '!I17</f>
        <v>0</v>
      </c>
      <c r="J23" s="14">
        <f>'Račun financiranja '!J17</f>
        <v>0</v>
      </c>
      <c r="K23" s="16"/>
      <c r="L23" s="16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2:23" s="35" customFormat="1" ht="15" customHeight="1">
      <c r="B24" s="252" t="s">
        <v>68</v>
      </c>
      <c r="C24" s="252"/>
      <c r="D24" s="252"/>
      <c r="E24" s="252"/>
      <c r="F24" s="252"/>
      <c r="G24" s="15">
        <f>G22+G23</f>
        <v>0</v>
      </c>
      <c r="H24" s="15">
        <f>H22+H23</f>
        <v>0</v>
      </c>
      <c r="I24" s="15">
        <f>I22+I23</f>
        <v>0</v>
      </c>
      <c r="J24" s="15">
        <f>J22+J23</f>
        <v>0</v>
      </c>
      <c r="K24" s="15"/>
      <c r="L24" s="15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2:23" s="35" customFormat="1" ht="15" customHeight="1">
      <c r="B25" s="252" t="s">
        <v>70</v>
      </c>
      <c r="C25" s="252"/>
      <c r="D25" s="252"/>
      <c r="E25" s="252"/>
      <c r="F25" s="252"/>
      <c r="G25" s="15">
        <v>14304</v>
      </c>
      <c r="H25" s="15">
        <v>1032</v>
      </c>
      <c r="I25" s="15">
        <v>1032</v>
      </c>
      <c r="J25" s="15"/>
      <c r="K25" s="15">
        <f>J25/G25*100</f>
        <v>0</v>
      </c>
      <c r="L25" s="15">
        <f>J25/I25*100</f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2:23" ht="15">
      <c r="B26" s="259" t="s">
        <v>84</v>
      </c>
      <c r="C26" s="260"/>
      <c r="D26" s="260"/>
      <c r="E26" s="260"/>
      <c r="F26" s="260"/>
      <c r="G26" s="15">
        <f>G17+G24+G25</f>
        <v>2944.0499999999884</v>
      </c>
      <c r="H26" s="15">
        <f>H17+H24+H25</f>
        <v>1032.0599999999395</v>
      </c>
      <c r="I26" s="15">
        <f>I17+I24+I25</f>
        <v>1032.0599999999395</v>
      </c>
      <c r="J26" s="15">
        <f>J17+J24+J25</f>
        <v>182057.92000000004</v>
      </c>
      <c r="K26" s="15">
        <f>J26/G26*100</f>
        <v>6183.927582751678</v>
      </c>
      <c r="L26" s="15">
        <f>J26/I26*100</f>
        <v>17640.245722148975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2:12" ht="11.25" customHeight="1">
      <c r="B27" s="45"/>
      <c r="C27" s="46"/>
      <c r="D27" s="46"/>
      <c r="E27" s="46"/>
      <c r="F27" s="46"/>
      <c r="G27" s="47"/>
      <c r="H27" s="47"/>
      <c r="I27" s="47"/>
      <c r="J27" s="47"/>
      <c r="K27" s="47"/>
      <c r="L27" s="35"/>
    </row>
    <row r="28" spans="2:12" ht="23.25" customHeight="1">
      <c r="B28" s="258" t="s">
        <v>83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</row>
    <row r="29" spans="2:12" ht="15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ht="15">
      <c r="B30" s="255" t="s">
        <v>86</v>
      </c>
      <c r="C30" s="255"/>
      <c r="D30" s="255"/>
      <c r="E30" s="255"/>
      <c r="F30" s="255"/>
      <c r="G30" s="255"/>
      <c r="H30" s="255"/>
      <c r="I30" s="255"/>
      <c r="J30" s="255"/>
      <c r="K30" s="255"/>
      <c r="L30" s="255"/>
    </row>
    <row r="31" spans="2:12" ht="15"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</row>
    <row r="32" spans="2:11" ht="15"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2:12" ht="15" customHeight="1">
      <c r="B33" s="255" t="s">
        <v>82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</row>
    <row r="34" spans="2:12" ht="36.75" customHeight="1"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</row>
    <row r="35" spans="2:11" ht="15">
      <c r="B35" s="257"/>
      <c r="C35" s="257"/>
      <c r="D35" s="257"/>
      <c r="E35" s="257"/>
      <c r="F35" s="257"/>
      <c r="G35" s="257"/>
      <c r="H35" s="257"/>
      <c r="I35" s="257"/>
      <c r="J35" s="257"/>
      <c r="K35" s="257"/>
    </row>
    <row r="36" spans="2:12" ht="15" customHeight="1">
      <c r="B36" s="256" t="s">
        <v>85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</row>
    <row r="37" spans="2:12" ht="15"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</row>
  </sheetData>
  <sheetProtection/>
  <mergeCells count="28">
    <mergeCell ref="B22:F22"/>
    <mergeCell ref="B10:F10"/>
    <mergeCell ref="B11:F11"/>
    <mergeCell ref="B12:F12"/>
    <mergeCell ref="B4:K4"/>
    <mergeCell ref="B9:F9"/>
    <mergeCell ref="B19:F19"/>
    <mergeCell ref="B14:F14"/>
    <mergeCell ref="B1:L1"/>
    <mergeCell ref="B8:F8"/>
    <mergeCell ref="B20:F20"/>
    <mergeCell ref="B21:F21"/>
    <mergeCell ref="B5:D5"/>
    <mergeCell ref="B6:K6"/>
    <mergeCell ref="B13:F13"/>
    <mergeCell ref="B17:F17"/>
    <mergeCell ref="B15:F15"/>
    <mergeCell ref="B16:F16"/>
    <mergeCell ref="B24:F24"/>
    <mergeCell ref="B23:F23"/>
    <mergeCell ref="B30:L31"/>
    <mergeCell ref="B33:L34"/>
    <mergeCell ref="B36:L37"/>
    <mergeCell ref="B35:F35"/>
    <mergeCell ref="G35:K35"/>
    <mergeCell ref="B28:L28"/>
    <mergeCell ref="B25:F25"/>
    <mergeCell ref="B26:F26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75"/>
  <sheetViews>
    <sheetView zoomScalePageLayoutView="0" workbookViewId="0" topLeftCell="A1">
      <selection activeCell="J109" sqref="J109"/>
    </sheetView>
  </sheetViews>
  <sheetFormatPr defaultColWidth="9.140625" defaultRowHeight="15"/>
  <cols>
    <col min="1" max="1" width="1.28515625" style="0" customWidth="1"/>
    <col min="2" max="2" width="4.28125" style="0" customWidth="1"/>
    <col min="3" max="3" width="3.7109375" style="0" customWidth="1"/>
    <col min="4" max="4" width="5.421875" style="0" bestFit="1" customWidth="1"/>
    <col min="5" max="5" width="5.421875" style="0" customWidth="1"/>
    <col min="6" max="6" width="43.57421875" style="0" customWidth="1"/>
    <col min="7" max="7" width="17.28125" style="0" customWidth="1"/>
    <col min="8" max="8" width="17.57421875" style="0" customWidth="1"/>
    <col min="9" max="9" width="18.8515625" style="0" customWidth="1"/>
    <col min="10" max="10" width="17.00390625" style="0" customWidth="1"/>
    <col min="11" max="11" width="9.8515625" style="234" customWidth="1"/>
    <col min="12" max="12" width="10.00390625" style="234" customWidth="1"/>
  </cols>
  <sheetData>
    <row r="1" spans="2:11" ht="18" customHeight="1">
      <c r="B1" s="2"/>
      <c r="C1" s="2"/>
      <c r="D1" s="2"/>
      <c r="E1" s="2"/>
      <c r="F1" s="2"/>
      <c r="G1" s="2"/>
      <c r="H1" s="2"/>
      <c r="I1" s="2"/>
      <c r="J1" s="2"/>
      <c r="K1" s="233"/>
    </row>
    <row r="2" spans="2:12" ht="15.75" customHeight="1">
      <c r="B2" s="262" t="s">
        <v>14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2:12" ht="18">
      <c r="B3" s="37"/>
      <c r="C3" s="37"/>
      <c r="D3" s="37"/>
      <c r="E3" s="37"/>
      <c r="F3" s="37"/>
      <c r="G3" s="37"/>
      <c r="H3" s="37"/>
      <c r="I3" s="37"/>
      <c r="J3" s="38"/>
      <c r="K3" s="235"/>
      <c r="L3" s="236"/>
    </row>
    <row r="4" spans="2:12" ht="18" customHeight="1">
      <c r="B4" s="262" t="s">
        <v>76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2:12" ht="18">
      <c r="B5" s="37"/>
      <c r="C5" s="37"/>
      <c r="D5" s="37"/>
      <c r="E5" s="37"/>
      <c r="F5" s="37"/>
      <c r="G5" s="37"/>
      <c r="H5" s="37"/>
      <c r="I5" s="37"/>
      <c r="J5" s="38"/>
      <c r="K5" s="235"/>
      <c r="L5" s="236"/>
    </row>
    <row r="6" spans="2:12" ht="15.75" customHeight="1">
      <c r="B6" s="262" t="s">
        <v>21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</row>
    <row r="7" spans="2:12" ht="18">
      <c r="B7" s="37"/>
      <c r="C7" s="37"/>
      <c r="D7" s="37"/>
      <c r="E7" s="37"/>
      <c r="F7" s="37"/>
      <c r="G7" s="37"/>
      <c r="H7" s="37"/>
      <c r="I7" s="37"/>
      <c r="J7" s="38"/>
      <c r="K7" s="235"/>
      <c r="L7" s="236"/>
    </row>
    <row r="8" spans="2:12" ht="44.25" customHeight="1">
      <c r="B8" s="277" t="s">
        <v>8</v>
      </c>
      <c r="C8" s="278"/>
      <c r="D8" s="278"/>
      <c r="E8" s="278"/>
      <c r="F8" s="279"/>
      <c r="G8" s="31" t="s">
        <v>19</v>
      </c>
      <c r="H8" s="31" t="s">
        <v>61</v>
      </c>
      <c r="I8" s="31" t="s">
        <v>58</v>
      </c>
      <c r="J8" s="31" t="s">
        <v>676</v>
      </c>
      <c r="K8" s="237" t="s">
        <v>20</v>
      </c>
      <c r="L8" s="237" t="s">
        <v>59</v>
      </c>
    </row>
    <row r="9" spans="2:12" s="22" customFormat="1" ht="11.25">
      <c r="B9" s="280">
        <v>1</v>
      </c>
      <c r="C9" s="281"/>
      <c r="D9" s="281"/>
      <c r="E9" s="281"/>
      <c r="F9" s="282"/>
      <c r="G9" s="32">
        <v>2</v>
      </c>
      <c r="H9" s="32">
        <v>3</v>
      </c>
      <c r="I9" s="32">
        <v>4</v>
      </c>
      <c r="J9" s="32">
        <v>5</v>
      </c>
      <c r="K9" s="238" t="s">
        <v>22</v>
      </c>
      <c r="L9" s="238" t="s">
        <v>23</v>
      </c>
    </row>
    <row r="10" spans="2:12" s="51" customFormat="1" ht="15">
      <c r="B10" s="6"/>
      <c r="C10" s="6"/>
      <c r="D10" s="6"/>
      <c r="E10" s="6"/>
      <c r="F10" s="6" t="s">
        <v>60</v>
      </c>
      <c r="G10" s="101">
        <f>G11+G67</f>
        <v>159726.12</v>
      </c>
      <c r="H10" s="101">
        <f>H11+H67</f>
        <v>680611.35</v>
      </c>
      <c r="I10" s="101">
        <f>I11+I67</f>
        <v>680611.35</v>
      </c>
      <c r="J10" s="101">
        <f>J11+J67</f>
        <v>486681.56000000006</v>
      </c>
      <c r="K10" s="239">
        <f aca="true" t="shared" si="0" ref="K10:K16">J10/G10*100</f>
        <v>304.6975410158339</v>
      </c>
      <c r="L10" s="239">
        <f>J10/I10*100</f>
        <v>71.5065301217795</v>
      </c>
    </row>
    <row r="11" spans="2:12" s="54" customFormat="1" ht="15.75" customHeight="1">
      <c r="B11" s="6">
        <v>6</v>
      </c>
      <c r="C11" s="6"/>
      <c r="D11" s="6"/>
      <c r="E11" s="6"/>
      <c r="F11" s="6" t="s">
        <v>2</v>
      </c>
      <c r="G11" s="102">
        <f>G12+G23+G32+G40+G55+G61</f>
        <v>159726.12</v>
      </c>
      <c r="H11" s="102">
        <f>H12+H23+H32+H40+H55+H61</f>
        <v>680611.35</v>
      </c>
      <c r="I11" s="102">
        <f>I12+I23+I32+I40+I55+I61</f>
        <v>680611.35</v>
      </c>
      <c r="J11" s="102">
        <f>J12+J23+J32+J40+J55+J61</f>
        <v>246581.56000000003</v>
      </c>
      <c r="K11" s="240">
        <f t="shared" si="0"/>
        <v>154.37773108117824</v>
      </c>
      <c r="L11" s="240">
        <f>J11/I11*100</f>
        <v>36.22942226867066</v>
      </c>
    </row>
    <row r="12" spans="2:12" s="57" customFormat="1" ht="15.75" customHeight="1">
      <c r="B12" s="59"/>
      <c r="C12" s="59">
        <v>61</v>
      </c>
      <c r="D12" s="59" t="s">
        <v>89</v>
      </c>
      <c r="E12" s="59" t="s">
        <v>89</v>
      </c>
      <c r="F12" s="58" t="s">
        <v>90</v>
      </c>
      <c r="G12" s="103">
        <f>G13+G16+G19</f>
        <v>39125.09</v>
      </c>
      <c r="H12" s="103">
        <v>65952.45</v>
      </c>
      <c r="I12" s="103">
        <f>H12</f>
        <v>65952.45</v>
      </c>
      <c r="J12" s="103">
        <f>J13+J16+J19</f>
        <v>57231.61</v>
      </c>
      <c r="K12" s="241">
        <f t="shared" si="0"/>
        <v>146.2785389119872</v>
      </c>
      <c r="L12" s="241">
        <f>J12/I12*100</f>
        <v>86.77707954746185</v>
      </c>
    </row>
    <row r="13" spans="2:12" s="54" customFormat="1" ht="15.75" customHeight="1">
      <c r="B13" s="6"/>
      <c r="C13" s="11"/>
      <c r="D13" s="11">
        <v>611</v>
      </c>
      <c r="E13" s="11"/>
      <c r="F13" s="11" t="s">
        <v>91</v>
      </c>
      <c r="G13" s="101">
        <f>SUM(G14:G15)</f>
        <v>36224.18</v>
      </c>
      <c r="H13" s="101"/>
      <c r="I13" s="101"/>
      <c r="J13" s="101">
        <f>SUM(J14:J15)</f>
        <v>42696.28</v>
      </c>
      <c r="K13" s="239">
        <f t="shared" si="0"/>
        <v>117.86679505236557</v>
      </c>
      <c r="L13" s="239"/>
    </row>
    <row r="14" spans="2:12" s="54" customFormat="1" ht="15.75" customHeight="1">
      <c r="B14" s="6"/>
      <c r="C14" s="11"/>
      <c r="D14" s="11"/>
      <c r="E14" s="11">
        <v>6111</v>
      </c>
      <c r="F14" s="11" t="s">
        <v>91</v>
      </c>
      <c r="G14" s="101">
        <v>36224.18</v>
      </c>
      <c r="H14" s="101"/>
      <c r="I14" s="101"/>
      <c r="J14" s="101">
        <v>42696.28</v>
      </c>
      <c r="K14" s="239">
        <f t="shared" si="0"/>
        <v>117.86679505236557</v>
      </c>
      <c r="L14" s="239"/>
    </row>
    <row r="15" spans="2:12" s="54" customFormat="1" ht="15.75" customHeight="1">
      <c r="B15" s="6"/>
      <c r="C15" s="11"/>
      <c r="D15" s="11"/>
      <c r="E15" s="11">
        <v>6115</v>
      </c>
      <c r="F15" s="11" t="s">
        <v>92</v>
      </c>
      <c r="G15" s="101"/>
      <c r="H15" s="101"/>
      <c r="I15" s="101"/>
      <c r="J15" s="101"/>
      <c r="K15" s="239" t="e">
        <f t="shared" si="0"/>
        <v>#DIV/0!</v>
      </c>
      <c r="L15" s="239"/>
    </row>
    <row r="16" spans="2:12" s="54" customFormat="1" ht="15.75" customHeight="1">
      <c r="B16" s="6"/>
      <c r="C16" s="11"/>
      <c r="D16" s="11">
        <v>613</v>
      </c>
      <c r="E16" s="11"/>
      <c r="F16" s="11" t="s">
        <v>93</v>
      </c>
      <c r="G16" s="101">
        <f>SUM(G17:G18)</f>
        <v>1543.92</v>
      </c>
      <c r="H16" s="101"/>
      <c r="I16" s="101"/>
      <c r="J16" s="101">
        <f>SUM(J17:J18)</f>
        <v>12878.85</v>
      </c>
      <c r="K16" s="239">
        <f t="shared" si="0"/>
        <v>834.165630343541</v>
      </c>
      <c r="L16" s="239"/>
    </row>
    <row r="17" spans="2:12" s="54" customFormat="1" ht="15.75" customHeight="1">
      <c r="B17" s="6"/>
      <c r="C17" s="11"/>
      <c r="D17" s="11"/>
      <c r="E17" s="11">
        <v>6131</v>
      </c>
      <c r="F17" s="11" t="s">
        <v>94</v>
      </c>
      <c r="G17" s="101"/>
      <c r="H17" s="101"/>
      <c r="I17" s="101"/>
      <c r="J17" s="101"/>
      <c r="K17" s="239" t="e">
        <f>J17/G17*100</f>
        <v>#DIV/0!</v>
      </c>
      <c r="L17" s="239"/>
    </row>
    <row r="18" spans="2:12" s="54" customFormat="1" ht="15.75" customHeight="1">
      <c r="B18" s="6"/>
      <c r="C18" s="11"/>
      <c r="D18" s="11"/>
      <c r="E18" s="11">
        <v>6134</v>
      </c>
      <c r="F18" s="11" t="s">
        <v>95</v>
      </c>
      <c r="G18" s="101">
        <v>1543.92</v>
      </c>
      <c r="H18" s="101"/>
      <c r="I18" s="101"/>
      <c r="J18" s="101">
        <v>12878.85</v>
      </c>
      <c r="K18" s="239">
        <f>J18/G18*100</f>
        <v>834.165630343541</v>
      </c>
      <c r="L18" s="239"/>
    </row>
    <row r="19" spans="2:12" s="54" customFormat="1" ht="15.75" customHeight="1">
      <c r="B19" s="6"/>
      <c r="C19" s="11"/>
      <c r="D19" s="11">
        <v>614</v>
      </c>
      <c r="E19" s="11"/>
      <c r="F19" s="11" t="s">
        <v>96</v>
      </c>
      <c r="G19" s="101">
        <f>SUM(G20:G22)</f>
        <v>1356.99</v>
      </c>
      <c r="H19" s="101"/>
      <c r="I19" s="101"/>
      <c r="J19" s="101">
        <f>SUM(J20:J22)</f>
        <v>1656.48</v>
      </c>
      <c r="K19" s="239">
        <f>J19/G19*100</f>
        <v>122.07017000862201</v>
      </c>
      <c r="L19" s="239"/>
    </row>
    <row r="20" spans="2:12" s="54" customFormat="1" ht="15.75" customHeight="1">
      <c r="B20" s="6"/>
      <c r="C20" s="11"/>
      <c r="D20" s="11"/>
      <c r="E20" s="11">
        <v>6142</v>
      </c>
      <c r="F20" s="11" t="s">
        <v>97</v>
      </c>
      <c r="G20" s="101">
        <v>1356.99</v>
      </c>
      <c r="H20" s="101"/>
      <c r="I20" s="101"/>
      <c r="J20" s="104">
        <v>1656.48</v>
      </c>
      <c r="K20" s="239">
        <f>J20/G20*100</f>
        <v>122.07017000862201</v>
      </c>
      <c r="L20" s="239"/>
    </row>
    <row r="21" spans="2:12" s="54" customFormat="1" ht="15.75" customHeight="1">
      <c r="B21" s="6"/>
      <c r="C21" s="6"/>
      <c r="D21" s="6"/>
      <c r="E21" s="11">
        <v>6144</v>
      </c>
      <c r="F21" s="11" t="s">
        <v>98</v>
      </c>
      <c r="G21" s="101"/>
      <c r="H21" s="101"/>
      <c r="I21" s="101"/>
      <c r="J21" s="104"/>
      <c r="K21" s="239"/>
      <c r="L21" s="239"/>
    </row>
    <row r="22" spans="2:12" s="54" customFormat="1" ht="15.75" customHeight="1">
      <c r="B22" s="6"/>
      <c r="C22" s="6"/>
      <c r="D22" s="6"/>
      <c r="E22" s="11">
        <v>6145</v>
      </c>
      <c r="F22" s="11" t="s">
        <v>99</v>
      </c>
      <c r="G22" s="101"/>
      <c r="H22" s="101"/>
      <c r="I22" s="101"/>
      <c r="J22" s="104"/>
      <c r="K22" s="239"/>
      <c r="L22" s="239"/>
    </row>
    <row r="23" spans="2:12" s="51" customFormat="1" ht="25.5">
      <c r="B23" s="60"/>
      <c r="C23" s="59">
        <v>63</v>
      </c>
      <c r="D23" s="59"/>
      <c r="E23" s="59"/>
      <c r="F23" s="64" t="s">
        <v>24</v>
      </c>
      <c r="G23" s="105">
        <f>G24+G27+G29</f>
        <v>7686.8</v>
      </c>
      <c r="H23" s="105">
        <v>211709.47</v>
      </c>
      <c r="I23" s="105">
        <f>H23</f>
        <v>211709.47</v>
      </c>
      <c r="J23" s="105">
        <f>J24+J27+J29</f>
        <v>67915.63</v>
      </c>
      <c r="K23" s="241">
        <f aca="true" t="shared" si="1" ref="K23:K42">J23/G23*100</f>
        <v>883.5358016339699</v>
      </c>
      <c r="L23" s="241">
        <f>J23/I23*100</f>
        <v>32.07963725004838</v>
      </c>
    </row>
    <row r="24" spans="2:12" s="61" customFormat="1" ht="15">
      <c r="B24" s="49"/>
      <c r="C24" s="63"/>
      <c r="D24" s="7">
        <v>633</v>
      </c>
      <c r="E24" s="7"/>
      <c r="F24" s="7" t="s">
        <v>100</v>
      </c>
      <c r="G24" s="106">
        <f>SUM(G25:G26)</f>
        <v>7686.8</v>
      </c>
      <c r="H24" s="106"/>
      <c r="I24" s="106"/>
      <c r="J24" s="106">
        <f>SUM(J25:J26)</f>
        <v>67915.63</v>
      </c>
      <c r="K24" s="239">
        <f t="shared" si="1"/>
        <v>883.5358016339699</v>
      </c>
      <c r="L24" s="239"/>
    </row>
    <row r="25" spans="2:12" s="61" customFormat="1" ht="15">
      <c r="B25" s="49"/>
      <c r="C25" s="63"/>
      <c r="D25" s="7"/>
      <c r="E25" s="7">
        <v>6331</v>
      </c>
      <c r="F25" s="7" t="s">
        <v>101</v>
      </c>
      <c r="G25" s="106">
        <v>7686.8</v>
      </c>
      <c r="H25" s="106"/>
      <c r="I25" s="106"/>
      <c r="J25" s="106">
        <v>21462.65</v>
      </c>
      <c r="K25" s="239">
        <f t="shared" si="1"/>
        <v>279.2143674871208</v>
      </c>
      <c r="L25" s="239"/>
    </row>
    <row r="26" spans="2:12" s="61" customFormat="1" ht="15">
      <c r="B26" s="49"/>
      <c r="C26" s="63"/>
      <c r="D26" s="7"/>
      <c r="E26" s="7">
        <v>6332</v>
      </c>
      <c r="F26" s="7" t="s">
        <v>102</v>
      </c>
      <c r="G26" s="106">
        <v>0</v>
      </c>
      <c r="H26" s="106"/>
      <c r="I26" s="106"/>
      <c r="J26" s="106">
        <v>46452.98</v>
      </c>
      <c r="K26" s="239" t="e">
        <f t="shared" si="1"/>
        <v>#DIV/0!</v>
      </c>
      <c r="L26" s="239"/>
    </row>
    <row r="27" spans="2:12" s="61" customFormat="1" ht="15">
      <c r="B27" s="49"/>
      <c r="C27" s="63"/>
      <c r="D27" s="7">
        <v>634</v>
      </c>
      <c r="E27" s="7"/>
      <c r="F27" s="7" t="s">
        <v>103</v>
      </c>
      <c r="G27" s="106">
        <f>SUM(G28)</f>
        <v>0</v>
      </c>
      <c r="H27" s="106"/>
      <c r="I27" s="106"/>
      <c r="J27" s="106">
        <f>SUM(J28)</f>
        <v>0</v>
      </c>
      <c r="K27" s="239"/>
      <c r="L27" s="239"/>
    </row>
    <row r="28" spans="2:12" s="61" customFormat="1" ht="15">
      <c r="B28" s="49"/>
      <c r="C28" s="63"/>
      <c r="D28" s="7"/>
      <c r="E28" s="7">
        <v>6342</v>
      </c>
      <c r="F28" s="7" t="s">
        <v>104</v>
      </c>
      <c r="G28" s="106"/>
      <c r="H28" s="106"/>
      <c r="I28" s="106"/>
      <c r="J28" s="106"/>
      <c r="K28" s="239"/>
      <c r="L28" s="239"/>
    </row>
    <row r="29" spans="2:12" s="61" customFormat="1" ht="15">
      <c r="B29" s="49"/>
      <c r="C29" s="63"/>
      <c r="D29" s="7">
        <v>638</v>
      </c>
      <c r="E29" s="7"/>
      <c r="F29" s="7" t="s">
        <v>105</v>
      </c>
      <c r="G29" s="106">
        <f>SUM(G30)</f>
        <v>0</v>
      </c>
      <c r="H29" s="106"/>
      <c r="I29" s="106"/>
      <c r="J29" s="106">
        <f>SUM(J30)</f>
        <v>0</v>
      </c>
      <c r="K29" s="239" t="e">
        <f t="shared" si="1"/>
        <v>#DIV/0!</v>
      </c>
      <c r="L29" s="239"/>
    </row>
    <row r="30" spans="2:12" s="61" customFormat="1" ht="15">
      <c r="B30" s="49"/>
      <c r="C30" s="63"/>
      <c r="D30" s="7"/>
      <c r="E30" s="7">
        <v>6381</v>
      </c>
      <c r="F30" s="7" t="s">
        <v>106</v>
      </c>
      <c r="G30" s="106"/>
      <c r="H30" s="106"/>
      <c r="I30" s="106"/>
      <c r="J30" s="107"/>
      <c r="K30" s="239"/>
      <c r="L30" s="239"/>
    </row>
    <row r="31" spans="2:12" s="61" customFormat="1" ht="15">
      <c r="B31" s="49"/>
      <c r="C31" s="63"/>
      <c r="D31" s="7"/>
      <c r="E31" s="7"/>
      <c r="F31" s="7"/>
      <c r="G31" s="106"/>
      <c r="H31" s="106"/>
      <c r="I31" s="106"/>
      <c r="J31" s="107"/>
      <c r="K31" s="239"/>
      <c r="L31" s="239"/>
    </row>
    <row r="32" spans="2:12" s="61" customFormat="1" ht="15">
      <c r="B32" s="60"/>
      <c r="C32" s="59">
        <v>64</v>
      </c>
      <c r="D32" s="59"/>
      <c r="E32" s="59" t="s">
        <v>89</v>
      </c>
      <c r="F32" s="64" t="s">
        <v>107</v>
      </c>
      <c r="G32" s="103">
        <f>G33+G35</f>
        <v>31412.100000000002</v>
      </c>
      <c r="H32" s="103">
        <v>89782.93</v>
      </c>
      <c r="I32" s="103">
        <f>H32</f>
        <v>89782.93</v>
      </c>
      <c r="J32" s="103">
        <f>J33+J35</f>
        <v>40951.3</v>
      </c>
      <c r="K32" s="241">
        <f t="shared" si="1"/>
        <v>130.36791554846698</v>
      </c>
      <c r="L32" s="241">
        <f>J32/I32*100</f>
        <v>45.61145420404525</v>
      </c>
    </row>
    <row r="33" spans="2:12" s="61" customFormat="1" ht="15">
      <c r="B33" s="7"/>
      <c r="C33" s="7"/>
      <c r="D33" s="7">
        <v>641</v>
      </c>
      <c r="E33" s="7"/>
      <c r="F33" s="7" t="s">
        <v>108</v>
      </c>
      <c r="G33" s="106">
        <f>SUM(G34)</f>
        <v>0</v>
      </c>
      <c r="H33" s="106"/>
      <c r="I33" s="106"/>
      <c r="J33" s="106">
        <f>SUM(J34)</f>
        <v>0</v>
      </c>
      <c r="K33" s="239" t="e">
        <f t="shared" si="1"/>
        <v>#DIV/0!</v>
      </c>
      <c r="L33" s="239"/>
    </row>
    <row r="34" spans="2:12" s="61" customFormat="1" ht="15">
      <c r="B34" s="7"/>
      <c r="C34" s="7"/>
      <c r="D34" s="7"/>
      <c r="E34" s="7">
        <v>6413</v>
      </c>
      <c r="F34" s="7" t="s">
        <v>109</v>
      </c>
      <c r="G34" s="106"/>
      <c r="H34" s="106"/>
      <c r="I34" s="106"/>
      <c r="J34" s="106"/>
      <c r="K34" s="239"/>
      <c r="L34" s="239"/>
    </row>
    <row r="35" spans="2:12" s="61" customFormat="1" ht="15">
      <c r="B35" s="7"/>
      <c r="C35" s="7"/>
      <c r="D35" s="7">
        <v>642</v>
      </c>
      <c r="E35" s="7"/>
      <c r="F35" s="7" t="s">
        <v>110</v>
      </c>
      <c r="G35" s="106">
        <f>SUM(G36:G39)</f>
        <v>31412.100000000002</v>
      </c>
      <c r="H35" s="106"/>
      <c r="I35" s="106"/>
      <c r="J35" s="106">
        <f>SUM(J36:J39)</f>
        <v>40951.3</v>
      </c>
      <c r="K35" s="239">
        <f t="shared" si="1"/>
        <v>130.36791554846698</v>
      </c>
      <c r="L35" s="239"/>
    </row>
    <row r="36" spans="2:12" s="61" customFormat="1" ht="15">
      <c r="B36" s="7"/>
      <c r="C36" s="7"/>
      <c r="D36" s="7"/>
      <c r="E36" s="7">
        <v>6421</v>
      </c>
      <c r="F36" s="7" t="s">
        <v>111</v>
      </c>
      <c r="G36" s="106"/>
      <c r="H36" s="106"/>
      <c r="I36" s="106"/>
      <c r="J36" s="107"/>
      <c r="K36" s="239"/>
      <c r="L36" s="239"/>
    </row>
    <row r="37" spans="2:12" s="61" customFormat="1" ht="15">
      <c r="B37" s="7"/>
      <c r="C37" s="7"/>
      <c r="D37" s="7"/>
      <c r="E37" s="7">
        <v>6422</v>
      </c>
      <c r="F37" s="7" t="s">
        <v>112</v>
      </c>
      <c r="G37" s="106">
        <v>331.81</v>
      </c>
      <c r="H37" s="106"/>
      <c r="I37" s="106"/>
      <c r="J37" s="107">
        <v>9807.48</v>
      </c>
      <c r="K37" s="239">
        <f t="shared" si="1"/>
        <v>2955.751785660468</v>
      </c>
      <c r="L37" s="239"/>
    </row>
    <row r="38" spans="2:12" s="61" customFormat="1" ht="15">
      <c r="B38" s="7"/>
      <c r="C38" s="7"/>
      <c r="D38" s="7"/>
      <c r="E38" s="7">
        <v>6423</v>
      </c>
      <c r="F38" s="7" t="s">
        <v>113</v>
      </c>
      <c r="G38" s="106">
        <v>31000.66</v>
      </c>
      <c r="H38" s="106"/>
      <c r="I38" s="106"/>
      <c r="J38" s="107">
        <v>31143.82</v>
      </c>
      <c r="K38" s="239">
        <f t="shared" si="1"/>
        <v>100.4617966198139</v>
      </c>
      <c r="L38" s="239"/>
    </row>
    <row r="39" spans="2:12" s="61" customFormat="1" ht="15">
      <c r="B39" s="7"/>
      <c r="C39" s="7"/>
      <c r="D39" s="7"/>
      <c r="E39" s="7">
        <v>6429</v>
      </c>
      <c r="F39" s="7" t="s">
        <v>114</v>
      </c>
      <c r="G39" s="106">
        <v>79.63</v>
      </c>
      <c r="H39" s="106"/>
      <c r="I39" s="106"/>
      <c r="J39" s="107"/>
      <c r="K39" s="239">
        <f t="shared" si="1"/>
        <v>0</v>
      </c>
      <c r="L39" s="239"/>
    </row>
    <row r="40" spans="2:12" s="61" customFormat="1" ht="25.5">
      <c r="B40" s="60"/>
      <c r="C40" s="59">
        <v>65</v>
      </c>
      <c r="D40" s="59"/>
      <c r="E40" s="59"/>
      <c r="F40" s="64" t="s">
        <v>115</v>
      </c>
      <c r="G40" s="103">
        <f>G41+G46+G51</f>
        <v>79929.36</v>
      </c>
      <c r="H40" s="103">
        <v>307459.02</v>
      </c>
      <c r="I40" s="103">
        <f>H40</f>
        <v>307459.02</v>
      </c>
      <c r="J40" s="103">
        <f>J41+J46+J51</f>
        <v>78744.54</v>
      </c>
      <c r="K40" s="241">
        <f t="shared" si="1"/>
        <v>98.51766609916555</v>
      </c>
      <c r="L40" s="241">
        <f>J40/I40*100</f>
        <v>25.611393674513106</v>
      </c>
    </row>
    <row r="41" spans="2:12" s="61" customFormat="1" ht="15">
      <c r="B41" s="7"/>
      <c r="C41" s="7"/>
      <c r="D41" s="7">
        <v>651</v>
      </c>
      <c r="E41" s="7"/>
      <c r="F41" s="7" t="s">
        <v>116</v>
      </c>
      <c r="G41" s="106">
        <f>SUM(G42:G45)</f>
        <v>26396.99</v>
      </c>
      <c r="H41" s="106"/>
      <c r="I41" s="106"/>
      <c r="J41" s="106">
        <f>SUM(J42:J45)</f>
        <v>23574.07</v>
      </c>
      <c r="K41" s="239">
        <f t="shared" si="1"/>
        <v>89.30590192290863</v>
      </c>
      <c r="L41" s="239"/>
    </row>
    <row r="42" spans="2:12" s="61" customFormat="1" ht="15">
      <c r="B42" s="7"/>
      <c r="C42" s="7"/>
      <c r="D42" s="7"/>
      <c r="E42" s="7">
        <v>6512</v>
      </c>
      <c r="F42" s="7" t="s">
        <v>117</v>
      </c>
      <c r="G42" s="106">
        <v>24140.86</v>
      </c>
      <c r="H42" s="106"/>
      <c r="I42" s="106"/>
      <c r="J42" s="106">
        <v>22034.47</v>
      </c>
      <c r="K42" s="239">
        <f t="shared" si="1"/>
        <v>91.27458590953263</v>
      </c>
      <c r="L42" s="239"/>
    </row>
    <row r="43" spans="2:12" s="61" customFormat="1" ht="15">
      <c r="B43" s="7"/>
      <c r="C43" s="7"/>
      <c r="D43" s="7"/>
      <c r="E43" s="7">
        <v>6513</v>
      </c>
      <c r="F43" s="7" t="s">
        <v>118</v>
      </c>
      <c r="G43" s="106"/>
      <c r="H43" s="106"/>
      <c r="I43" s="106"/>
      <c r="J43" s="106"/>
      <c r="K43" s="239"/>
      <c r="L43" s="239"/>
    </row>
    <row r="44" spans="2:12" s="61" customFormat="1" ht="15">
      <c r="B44" s="7"/>
      <c r="C44" s="7"/>
      <c r="D44" s="7"/>
      <c r="E44" s="7">
        <v>6514</v>
      </c>
      <c r="F44" s="7" t="s">
        <v>119</v>
      </c>
      <c r="G44" s="106">
        <v>2256.13</v>
      </c>
      <c r="H44" s="106"/>
      <c r="I44" s="106"/>
      <c r="J44" s="106">
        <v>1539.6</v>
      </c>
      <c r="K44" s="239">
        <f aca="true" t="shared" si="2" ref="K44:K53">J44/G44*100</f>
        <v>68.24074853842642</v>
      </c>
      <c r="L44" s="239"/>
    </row>
    <row r="45" spans="2:12" s="61" customFormat="1" ht="15">
      <c r="B45" s="7"/>
      <c r="C45" s="7"/>
      <c r="D45" s="7"/>
      <c r="E45" s="7">
        <v>6515</v>
      </c>
      <c r="F45" s="7" t="s">
        <v>125</v>
      </c>
      <c r="G45" s="106"/>
      <c r="H45" s="106"/>
      <c r="I45" s="106"/>
      <c r="J45" s="106"/>
      <c r="K45" s="239" t="e">
        <f t="shared" si="2"/>
        <v>#DIV/0!</v>
      </c>
      <c r="L45" s="239"/>
    </row>
    <row r="46" spans="2:12" s="61" customFormat="1" ht="15">
      <c r="B46" s="7"/>
      <c r="C46" s="7"/>
      <c r="D46" s="7">
        <v>652</v>
      </c>
      <c r="E46" s="7"/>
      <c r="F46" s="7" t="s">
        <v>120</v>
      </c>
      <c r="G46" s="106">
        <f>SUM(G47:G50)</f>
        <v>0</v>
      </c>
      <c r="H46" s="106"/>
      <c r="I46" s="106"/>
      <c r="J46" s="106">
        <f>SUM(J47:J50)</f>
        <v>5013.02</v>
      </c>
      <c r="K46" s="239" t="e">
        <f t="shared" si="2"/>
        <v>#DIV/0!</v>
      </c>
      <c r="L46" s="239"/>
    </row>
    <row r="47" spans="2:12" s="61" customFormat="1" ht="15">
      <c r="B47" s="7"/>
      <c r="C47" s="7"/>
      <c r="D47" s="7"/>
      <c r="E47" s="7">
        <v>6521</v>
      </c>
      <c r="F47" s="7" t="s">
        <v>126</v>
      </c>
      <c r="G47" s="106"/>
      <c r="H47" s="106"/>
      <c r="I47" s="106"/>
      <c r="J47" s="106"/>
      <c r="K47" s="239"/>
      <c r="L47" s="239"/>
    </row>
    <row r="48" spans="2:12" s="61" customFormat="1" ht="15">
      <c r="B48" s="7"/>
      <c r="C48" s="7"/>
      <c r="D48" s="7"/>
      <c r="E48" s="7">
        <v>6522</v>
      </c>
      <c r="F48" s="7" t="s">
        <v>127</v>
      </c>
      <c r="G48" s="106"/>
      <c r="H48" s="106"/>
      <c r="I48" s="106"/>
      <c r="J48" s="106"/>
      <c r="K48" s="239"/>
      <c r="L48" s="239"/>
    </row>
    <row r="49" spans="2:12" s="61" customFormat="1" ht="15">
      <c r="B49" s="7"/>
      <c r="C49" s="7"/>
      <c r="D49" s="7"/>
      <c r="E49" s="7">
        <v>6524</v>
      </c>
      <c r="F49" s="7" t="s">
        <v>128</v>
      </c>
      <c r="G49" s="106"/>
      <c r="H49" s="106"/>
      <c r="I49" s="106"/>
      <c r="J49" s="106"/>
      <c r="K49" s="239"/>
      <c r="L49" s="239"/>
    </row>
    <row r="50" spans="2:12" s="61" customFormat="1" ht="15">
      <c r="B50" s="7"/>
      <c r="C50" s="7"/>
      <c r="D50" s="7"/>
      <c r="E50" s="7">
        <v>6526</v>
      </c>
      <c r="F50" s="7" t="s">
        <v>121</v>
      </c>
      <c r="G50" s="106"/>
      <c r="H50" s="106"/>
      <c r="I50" s="106"/>
      <c r="J50" s="106">
        <v>5013.02</v>
      </c>
      <c r="K50" s="239"/>
      <c r="L50" s="239"/>
    </row>
    <row r="51" spans="2:12" s="61" customFormat="1" ht="15">
      <c r="B51" s="7"/>
      <c r="C51" s="7"/>
      <c r="D51" s="7">
        <v>653</v>
      </c>
      <c r="E51" s="7"/>
      <c r="F51" s="7" t="s">
        <v>122</v>
      </c>
      <c r="G51" s="106">
        <f>SUM(G52:G54)</f>
        <v>53532.37</v>
      </c>
      <c r="H51" s="106"/>
      <c r="I51" s="106"/>
      <c r="J51" s="106">
        <f>SUM(J52:J54)</f>
        <v>50157.45</v>
      </c>
      <c r="K51" s="239">
        <f t="shared" si="2"/>
        <v>93.69555280291158</v>
      </c>
      <c r="L51" s="239"/>
    </row>
    <row r="52" spans="2:12" s="61" customFormat="1" ht="15">
      <c r="B52" s="7"/>
      <c r="C52" s="7"/>
      <c r="D52" s="7"/>
      <c r="E52" s="7">
        <v>6531</v>
      </c>
      <c r="F52" s="7" t="s">
        <v>123</v>
      </c>
      <c r="G52" s="106">
        <v>5198.9</v>
      </c>
      <c r="H52" s="106"/>
      <c r="I52" s="106"/>
      <c r="J52" s="107"/>
      <c r="K52" s="239">
        <f t="shared" si="2"/>
        <v>0</v>
      </c>
      <c r="L52" s="239"/>
    </row>
    <row r="53" spans="2:12" s="61" customFormat="1" ht="15">
      <c r="B53" s="7"/>
      <c r="C53" s="7"/>
      <c r="D53" s="7"/>
      <c r="E53" s="7">
        <v>6532</v>
      </c>
      <c r="F53" s="7" t="s">
        <v>124</v>
      </c>
      <c r="G53" s="106">
        <v>48333.47</v>
      </c>
      <c r="H53" s="106"/>
      <c r="I53" s="106"/>
      <c r="J53" s="107">
        <v>50157.45</v>
      </c>
      <c r="K53" s="239">
        <f t="shared" si="2"/>
        <v>103.77374105355976</v>
      </c>
      <c r="L53" s="239"/>
    </row>
    <row r="54" spans="2:12" s="61" customFormat="1" ht="15">
      <c r="B54" s="7"/>
      <c r="C54" s="7"/>
      <c r="D54" s="7"/>
      <c r="E54" s="7">
        <v>6533</v>
      </c>
      <c r="F54" s="7" t="s">
        <v>129</v>
      </c>
      <c r="G54" s="106"/>
      <c r="H54" s="106"/>
      <c r="I54" s="106"/>
      <c r="J54" s="107"/>
      <c r="K54" s="239"/>
      <c r="L54" s="239"/>
    </row>
    <row r="55" spans="2:12" s="51" customFormat="1" ht="25.5">
      <c r="B55" s="55"/>
      <c r="C55" s="55">
        <v>66</v>
      </c>
      <c r="D55" s="56"/>
      <c r="E55" s="56"/>
      <c r="F55" s="64" t="s">
        <v>25</v>
      </c>
      <c r="G55" s="103">
        <f>G56+G58</f>
        <v>1572.77</v>
      </c>
      <c r="H55" s="103">
        <v>4778.02</v>
      </c>
      <c r="I55" s="103">
        <f>H55</f>
        <v>4778.02</v>
      </c>
      <c r="J55" s="103">
        <f>J56+J58</f>
        <v>1738.48</v>
      </c>
      <c r="K55" s="241">
        <f aca="true" t="shared" si="3" ref="K55:K61">J55/G55*100</f>
        <v>110.53618774518843</v>
      </c>
      <c r="L55" s="241">
        <f>J55/I55*100</f>
        <v>36.38494606552505</v>
      </c>
    </row>
    <row r="56" spans="2:12" s="51" customFormat="1" ht="25.5">
      <c r="B56" s="7"/>
      <c r="C56" s="18"/>
      <c r="D56" s="8">
        <v>661</v>
      </c>
      <c r="E56" s="8"/>
      <c r="F56" s="11" t="s">
        <v>26</v>
      </c>
      <c r="G56" s="101">
        <f>SUM(G57)</f>
        <v>1572.77</v>
      </c>
      <c r="H56" s="101"/>
      <c r="I56" s="101"/>
      <c r="J56" s="101">
        <f>SUM(J57)</f>
        <v>1738.48</v>
      </c>
      <c r="K56" s="239">
        <f t="shared" si="3"/>
        <v>110.53618774518843</v>
      </c>
      <c r="L56" s="239"/>
    </row>
    <row r="57" spans="2:12" s="51" customFormat="1" ht="15">
      <c r="B57" s="7"/>
      <c r="C57" s="18"/>
      <c r="D57" s="8"/>
      <c r="E57" s="8">
        <v>6614</v>
      </c>
      <c r="F57" s="11" t="s">
        <v>27</v>
      </c>
      <c r="G57" s="101">
        <v>1572.77</v>
      </c>
      <c r="H57" s="101"/>
      <c r="I57" s="101"/>
      <c r="J57" s="99">
        <v>1738.48</v>
      </c>
      <c r="K57" s="239">
        <f t="shared" si="3"/>
        <v>110.53618774518843</v>
      </c>
      <c r="L57" s="239"/>
    </row>
    <row r="58" spans="2:12" s="51" customFormat="1" ht="38.25">
      <c r="B58" s="7"/>
      <c r="C58" s="18"/>
      <c r="D58" s="8">
        <v>663</v>
      </c>
      <c r="E58" s="8"/>
      <c r="F58" s="11" t="s">
        <v>130</v>
      </c>
      <c r="G58" s="101">
        <f>SUM(G59:G60)</f>
        <v>0</v>
      </c>
      <c r="H58" s="101"/>
      <c r="I58" s="101"/>
      <c r="J58" s="101">
        <f>SUM(J59:J60)</f>
        <v>0</v>
      </c>
      <c r="K58" s="239" t="e">
        <f t="shared" si="3"/>
        <v>#DIV/0!</v>
      </c>
      <c r="L58" s="239"/>
    </row>
    <row r="59" spans="2:12" s="51" customFormat="1" ht="15">
      <c r="B59" s="7"/>
      <c r="C59" s="18"/>
      <c r="D59" s="8"/>
      <c r="E59" s="8">
        <v>6631</v>
      </c>
      <c r="F59" s="11" t="s">
        <v>131</v>
      </c>
      <c r="G59" s="101"/>
      <c r="H59" s="101"/>
      <c r="I59" s="101"/>
      <c r="J59" s="99"/>
      <c r="K59" s="239"/>
      <c r="L59" s="239"/>
    </row>
    <row r="60" spans="2:12" s="51" customFormat="1" ht="15">
      <c r="B60" s="7"/>
      <c r="C60" s="18"/>
      <c r="D60" s="8"/>
      <c r="E60" s="8">
        <v>6632</v>
      </c>
      <c r="F60" s="11" t="s">
        <v>132</v>
      </c>
      <c r="G60" s="101"/>
      <c r="H60" s="101"/>
      <c r="I60" s="101"/>
      <c r="J60" s="99"/>
      <c r="K60" s="239"/>
      <c r="L60" s="239"/>
    </row>
    <row r="61" spans="2:12" s="51" customFormat="1" ht="15">
      <c r="B61" s="55"/>
      <c r="C61" s="55">
        <v>68</v>
      </c>
      <c r="D61" s="56"/>
      <c r="E61" s="56"/>
      <c r="F61" s="64" t="s">
        <v>669</v>
      </c>
      <c r="G61" s="103">
        <f>G62+G64</f>
        <v>0</v>
      </c>
      <c r="H61" s="103">
        <v>929.46</v>
      </c>
      <c r="I61" s="103">
        <f>H61</f>
        <v>929.46</v>
      </c>
      <c r="J61" s="103">
        <f>J62+J64</f>
        <v>0</v>
      </c>
      <c r="K61" s="241" t="e">
        <f t="shared" si="3"/>
        <v>#DIV/0!</v>
      </c>
      <c r="L61" s="241">
        <f>J61/I61*100</f>
        <v>0</v>
      </c>
    </row>
    <row r="62" spans="2:12" s="51" customFormat="1" ht="15">
      <c r="B62" s="7"/>
      <c r="C62" s="18"/>
      <c r="D62" s="8">
        <v>681</v>
      </c>
      <c r="E62" s="8"/>
      <c r="F62" s="11" t="s">
        <v>670</v>
      </c>
      <c r="G62" s="101">
        <f>SUM(G63)</f>
        <v>0</v>
      </c>
      <c r="H62" s="101"/>
      <c r="I62" s="101"/>
      <c r="J62" s="101">
        <f>SUM(J63)</f>
        <v>0</v>
      </c>
      <c r="K62" s="239"/>
      <c r="L62" s="239"/>
    </row>
    <row r="63" spans="2:12" s="51" customFormat="1" ht="15">
      <c r="B63" s="7"/>
      <c r="C63" s="18"/>
      <c r="D63" s="8"/>
      <c r="E63" s="8">
        <v>6818</v>
      </c>
      <c r="F63" s="11" t="s">
        <v>671</v>
      </c>
      <c r="G63" s="101"/>
      <c r="H63" s="101"/>
      <c r="I63" s="101"/>
      <c r="J63" s="99"/>
      <c r="K63" s="239"/>
      <c r="L63" s="239"/>
    </row>
    <row r="64" spans="2:12" s="51" customFormat="1" ht="15">
      <c r="B64" s="7"/>
      <c r="C64" s="18"/>
      <c r="D64" s="8">
        <v>683</v>
      </c>
      <c r="E64" s="8"/>
      <c r="F64" s="11" t="s">
        <v>672</v>
      </c>
      <c r="G64" s="101">
        <f>SUM(G65)</f>
        <v>0</v>
      </c>
      <c r="H64" s="101"/>
      <c r="I64" s="101"/>
      <c r="J64" s="101">
        <f>SUM(J65)</f>
        <v>0</v>
      </c>
      <c r="K64" s="239"/>
      <c r="L64" s="239"/>
    </row>
    <row r="65" spans="2:12" s="51" customFormat="1" ht="15">
      <c r="B65" s="7"/>
      <c r="C65" s="18"/>
      <c r="D65" s="8"/>
      <c r="E65" s="8">
        <v>6818</v>
      </c>
      <c r="F65" s="11" t="s">
        <v>672</v>
      </c>
      <c r="G65" s="101"/>
      <c r="H65" s="101"/>
      <c r="I65" s="101"/>
      <c r="J65" s="99"/>
      <c r="K65" s="239"/>
      <c r="L65" s="239"/>
    </row>
    <row r="66" spans="2:12" s="51" customFormat="1" ht="15">
      <c r="B66" s="7"/>
      <c r="C66" s="7"/>
      <c r="D66" s="8"/>
      <c r="E66" s="8" t="s">
        <v>28</v>
      </c>
      <c r="F66" s="11"/>
      <c r="G66" s="101"/>
      <c r="H66" s="101"/>
      <c r="I66" s="101"/>
      <c r="J66" s="99"/>
      <c r="K66" s="239"/>
      <c r="L66" s="239"/>
    </row>
    <row r="67" spans="2:12" s="54" customFormat="1" ht="15">
      <c r="B67" s="18">
        <v>7</v>
      </c>
      <c r="C67" s="18"/>
      <c r="D67" s="52"/>
      <c r="E67" s="52"/>
      <c r="F67" s="6" t="s">
        <v>3</v>
      </c>
      <c r="G67" s="102">
        <f>G68+G71</f>
        <v>0</v>
      </c>
      <c r="H67" s="102">
        <f>H68+H71</f>
        <v>0</v>
      </c>
      <c r="I67" s="102">
        <f>I68+I71</f>
        <v>0</v>
      </c>
      <c r="J67" s="102">
        <f>J68+J71</f>
        <v>240100</v>
      </c>
      <c r="K67" s="240" t="e">
        <f>J67/G67*100</f>
        <v>#DIV/0!</v>
      </c>
      <c r="L67" s="240" t="e">
        <f>J67/I67*100</f>
        <v>#DIV/0!</v>
      </c>
    </row>
    <row r="68" spans="2:12" s="54" customFormat="1" ht="15">
      <c r="B68" s="55"/>
      <c r="C68" s="55">
        <v>71</v>
      </c>
      <c r="D68" s="56"/>
      <c r="E68" s="56"/>
      <c r="F68" s="64" t="s">
        <v>133</v>
      </c>
      <c r="G68" s="103">
        <f>G69</f>
        <v>0</v>
      </c>
      <c r="H68" s="103">
        <f>H69</f>
        <v>0</v>
      </c>
      <c r="I68" s="103">
        <f>H68</f>
        <v>0</v>
      </c>
      <c r="J68" s="103">
        <f>J69</f>
        <v>240100</v>
      </c>
      <c r="K68" s="241" t="e">
        <f>J68/G68*100</f>
        <v>#DIV/0!</v>
      </c>
      <c r="L68" s="241" t="e">
        <f>J68/I68*100</f>
        <v>#DIV/0!</v>
      </c>
    </row>
    <row r="69" spans="2:12" s="54" customFormat="1" ht="25.5">
      <c r="B69" s="18"/>
      <c r="C69" s="7"/>
      <c r="D69" s="7">
        <v>711</v>
      </c>
      <c r="E69" s="7"/>
      <c r="F69" s="24" t="s">
        <v>134</v>
      </c>
      <c r="G69" s="101">
        <f>SUM(G70)</f>
        <v>0</v>
      </c>
      <c r="H69" s="101"/>
      <c r="I69" s="101"/>
      <c r="J69" s="101">
        <f>J70</f>
        <v>240100</v>
      </c>
      <c r="K69" s="239" t="e">
        <f>J69/G69*100</f>
        <v>#DIV/0!</v>
      </c>
      <c r="L69" s="239"/>
    </row>
    <row r="70" spans="2:12" s="54" customFormat="1" ht="15">
      <c r="B70" s="18"/>
      <c r="C70" s="7"/>
      <c r="D70" s="7"/>
      <c r="E70" s="7">
        <v>7111</v>
      </c>
      <c r="F70" s="67" t="s">
        <v>37</v>
      </c>
      <c r="G70" s="102"/>
      <c r="H70" s="102"/>
      <c r="I70" s="102"/>
      <c r="J70" s="250">
        <f>37547.28+202552.72</f>
        <v>240100</v>
      </c>
      <c r="K70" s="239" t="e">
        <f>J70/G70*100</f>
        <v>#DIV/0!</v>
      </c>
      <c r="L70" s="239"/>
    </row>
    <row r="71" spans="2:12" s="51" customFormat="1" ht="15">
      <c r="B71" s="55"/>
      <c r="C71" s="55">
        <v>72</v>
      </c>
      <c r="D71" s="56"/>
      <c r="E71" s="56"/>
      <c r="F71" s="66" t="s">
        <v>29</v>
      </c>
      <c r="G71" s="103">
        <f>G72</f>
        <v>0</v>
      </c>
      <c r="H71" s="103">
        <f>H72</f>
        <v>0</v>
      </c>
      <c r="I71" s="103">
        <f>H71</f>
        <v>0</v>
      </c>
      <c r="J71" s="103">
        <f>J72</f>
        <v>0</v>
      </c>
      <c r="K71" s="241" t="e">
        <f>J71/G71*100</f>
        <v>#DIV/0!</v>
      </c>
      <c r="L71" s="241" t="e">
        <f>J71/I71*100</f>
        <v>#DIV/0!</v>
      </c>
    </row>
    <row r="72" spans="2:12" s="51" customFormat="1" ht="15">
      <c r="B72" s="7"/>
      <c r="C72" s="7"/>
      <c r="D72" s="7">
        <v>721</v>
      </c>
      <c r="E72" s="7"/>
      <c r="F72" s="24" t="s">
        <v>30</v>
      </c>
      <c r="G72" s="101">
        <f>SUM(G73:G75)</f>
        <v>0</v>
      </c>
      <c r="H72" s="101"/>
      <c r="I72" s="101"/>
      <c r="J72" s="101">
        <f>SUM(J73:J75)</f>
        <v>0</v>
      </c>
      <c r="K72" s="239"/>
      <c r="L72" s="239"/>
    </row>
    <row r="73" spans="2:12" s="51" customFormat="1" ht="15">
      <c r="B73" s="7"/>
      <c r="C73" s="7"/>
      <c r="D73" s="7"/>
      <c r="E73" s="7">
        <v>7211</v>
      </c>
      <c r="F73" s="24" t="s">
        <v>31</v>
      </c>
      <c r="G73" s="101"/>
      <c r="H73" s="101"/>
      <c r="I73" s="101"/>
      <c r="J73" s="99"/>
      <c r="K73" s="239"/>
      <c r="L73" s="239"/>
    </row>
    <row r="74" spans="2:12" s="51" customFormat="1" ht="15">
      <c r="B74" s="7"/>
      <c r="C74" s="7"/>
      <c r="D74" s="7"/>
      <c r="E74" s="7">
        <v>7212</v>
      </c>
      <c r="F74" s="67" t="s">
        <v>135</v>
      </c>
      <c r="G74" s="101"/>
      <c r="H74" s="101"/>
      <c r="I74" s="101"/>
      <c r="J74" s="99"/>
      <c r="K74" s="239"/>
      <c r="L74" s="239"/>
    </row>
    <row r="75" spans="2:12" s="51" customFormat="1" ht="15">
      <c r="B75" s="7"/>
      <c r="C75" s="7"/>
      <c r="D75" s="7"/>
      <c r="E75" s="7">
        <v>7214</v>
      </c>
      <c r="F75" s="67" t="s">
        <v>136</v>
      </c>
      <c r="G75" s="101"/>
      <c r="H75" s="101"/>
      <c r="I75" s="101"/>
      <c r="J75" s="99"/>
      <c r="K75" s="239"/>
      <c r="L75" s="239"/>
    </row>
    <row r="76" spans="2:12" ht="15.75" customHeight="1">
      <c r="B76" s="35"/>
      <c r="C76" s="35"/>
      <c r="D76" s="35"/>
      <c r="E76" s="35"/>
      <c r="F76" s="35"/>
      <c r="G76" s="35"/>
      <c r="H76" s="35"/>
      <c r="I76" s="35"/>
      <c r="J76" s="35"/>
      <c r="K76" s="236"/>
      <c r="L76" s="236"/>
    </row>
    <row r="77" spans="2:12" ht="41.25" customHeight="1">
      <c r="B77" s="277" t="s">
        <v>8</v>
      </c>
      <c r="C77" s="278"/>
      <c r="D77" s="278"/>
      <c r="E77" s="278"/>
      <c r="F77" s="279"/>
      <c r="G77" s="31" t="s">
        <v>79</v>
      </c>
      <c r="H77" s="31" t="s">
        <v>61</v>
      </c>
      <c r="I77" s="31" t="s">
        <v>58</v>
      </c>
      <c r="J77" s="31" t="s">
        <v>80</v>
      </c>
      <c r="K77" s="237" t="s">
        <v>20</v>
      </c>
      <c r="L77" s="237" t="s">
        <v>59</v>
      </c>
    </row>
    <row r="78" spans="2:12" s="22" customFormat="1" ht="11.25">
      <c r="B78" s="280">
        <v>1</v>
      </c>
      <c r="C78" s="281"/>
      <c r="D78" s="281"/>
      <c r="E78" s="281"/>
      <c r="F78" s="282"/>
      <c r="G78" s="32">
        <v>2</v>
      </c>
      <c r="H78" s="32">
        <v>3</v>
      </c>
      <c r="I78" s="32">
        <v>4</v>
      </c>
      <c r="J78" s="32">
        <v>5</v>
      </c>
      <c r="K78" s="238" t="s">
        <v>22</v>
      </c>
      <c r="L78" s="238" t="s">
        <v>23</v>
      </c>
    </row>
    <row r="79" spans="2:12" ht="15">
      <c r="B79" s="6"/>
      <c r="C79" s="6"/>
      <c r="D79" s="6"/>
      <c r="E79" s="6"/>
      <c r="F79" s="6" t="s">
        <v>45</v>
      </c>
      <c r="G79" s="93">
        <f>G80+G213</f>
        <v>171086.07</v>
      </c>
      <c r="H79" s="93">
        <f>H80+H213</f>
        <v>680611.29</v>
      </c>
      <c r="I79" s="93">
        <f>I80+I213</f>
        <v>680611.29</v>
      </c>
      <c r="J79" s="93">
        <f>J80+J213</f>
        <v>304623.64</v>
      </c>
      <c r="K79" s="239">
        <f>J79/G79*100</f>
        <v>178.05285959283535</v>
      </c>
      <c r="L79" s="239">
        <f>J79/I79*100</f>
        <v>44.757359226291996</v>
      </c>
    </row>
    <row r="80" spans="2:12" ht="15">
      <c r="B80" s="18" t="s">
        <v>137</v>
      </c>
      <c r="C80" s="18"/>
      <c r="D80" s="52"/>
      <c r="E80" s="52"/>
      <c r="F80" s="6" t="s">
        <v>4</v>
      </c>
      <c r="G80" s="102">
        <f>G81+G93+G127+G146+G156+G181+G192</f>
        <v>133580.77</v>
      </c>
      <c r="H80" s="102">
        <f>H81+H93+H127+H146+H156+H181+H192</f>
        <v>331547.85</v>
      </c>
      <c r="I80" s="102">
        <f>I81+I93+I127+I146+I156+I181+I192</f>
        <v>331547.85</v>
      </c>
      <c r="J80" s="102">
        <f>J81+J93+J127+J146+J156+J181+J192</f>
        <v>154087.09999999998</v>
      </c>
      <c r="K80" s="240">
        <f>J80/G80*100</f>
        <v>115.35125901729717</v>
      </c>
      <c r="L80" s="240">
        <f>J80/I80*100</f>
        <v>46.47507139618007</v>
      </c>
    </row>
    <row r="81" spans="2:12" ht="15">
      <c r="B81" s="56" t="s">
        <v>138</v>
      </c>
      <c r="C81" s="56" t="s">
        <v>138</v>
      </c>
      <c r="D81" s="56"/>
      <c r="E81" s="56"/>
      <c r="F81" s="56" t="s">
        <v>5</v>
      </c>
      <c r="G81" s="111">
        <f>G82+G87+G89</f>
        <v>17577.78</v>
      </c>
      <c r="H81" s="111">
        <v>40245.7</v>
      </c>
      <c r="I81" s="103">
        <f>H81</f>
        <v>40245.7</v>
      </c>
      <c r="J81" s="111">
        <f>J82+J87+J89</f>
        <v>18935.399999999998</v>
      </c>
      <c r="K81" s="241">
        <f>J81/G81*100</f>
        <v>107.72350091991139</v>
      </c>
      <c r="L81" s="241">
        <f>J81/I81*100</f>
        <v>47.049498455735645</v>
      </c>
    </row>
    <row r="82" spans="2:12" ht="15">
      <c r="B82" s="7"/>
      <c r="C82" s="7"/>
      <c r="D82" s="7" t="s">
        <v>139</v>
      </c>
      <c r="E82" s="7"/>
      <c r="F82" s="24" t="s">
        <v>32</v>
      </c>
      <c r="G82" s="110">
        <f>SUM(G83:G86)</f>
        <v>14974.29</v>
      </c>
      <c r="H82" s="110"/>
      <c r="I82" s="110"/>
      <c r="J82" s="110">
        <f>SUM(J83:J86)</f>
        <v>16253.55</v>
      </c>
      <c r="K82" s="239">
        <f>J82/G82*100</f>
        <v>108.54304277531688</v>
      </c>
      <c r="L82" s="239"/>
    </row>
    <row r="83" spans="2:12" ht="15">
      <c r="B83" s="7"/>
      <c r="C83" s="7"/>
      <c r="D83" s="7"/>
      <c r="E83" s="7" t="s">
        <v>140</v>
      </c>
      <c r="F83" s="24" t="s">
        <v>33</v>
      </c>
      <c r="G83" s="110">
        <v>14974.29</v>
      </c>
      <c r="H83" s="110"/>
      <c r="I83" s="110"/>
      <c r="J83" s="110">
        <v>16253.55</v>
      </c>
      <c r="K83" s="239">
        <f>J83/G83*100</f>
        <v>108.54304277531688</v>
      </c>
      <c r="L83" s="239"/>
    </row>
    <row r="84" spans="2:12" ht="15">
      <c r="B84" s="7"/>
      <c r="C84" s="7"/>
      <c r="D84" s="7"/>
      <c r="E84" s="7" t="s">
        <v>141</v>
      </c>
      <c r="F84" s="24" t="s">
        <v>142</v>
      </c>
      <c r="G84" s="110"/>
      <c r="H84" s="110"/>
      <c r="I84" s="110"/>
      <c r="J84" s="110"/>
      <c r="K84" s="239"/>
      <c r="L84" s="239"/>
    </row>
    <row r="85" spans="2:12" ht="15">
      <c r="B85" s="7"/>
      <c r="C85" s="7"/>
      <c r="D85" s="7"/>
      <c r="E85" s="7" t="s">
        <v>143</v>
      </c>
      <c r="F85" s="24" t="s">
        <v>144</v>
      </c>
      <c r="G85" s="110"/>
      <c r="H85" s="110"/>
      <c r="I85" s="110"/>
      <c r="J85" s="110"/>
      <c r="K85" s="239"/>
      <c r="L85" s="239"/>
    </row>
    <row r="86" spans="2:12" ht="15">
      <c r="B86" s="7"/>
      <c r="C86" s="7"/>
      <c r="D86" s="7"/>
      <c r="E86" s="7" t="s">
        <v>145</v>
      </c>
      <c r="F86" s="24" t="s">
        <v>146</v>
      </c>
      <c r="G86" s="110"/>
      <c r="H86" s="110"/>
      <c r="I86" s="110"/>
      <c r="J86" s="110"/>
      <c r="K86" s="239"/>
      <c r="L86" s="239"/>
    </row>
    <row r="87" spans="2:12" ht="15">
      <c r="B87" s="7"/>
      <c r="C87" s="7"/>
      <c r="D87" s="7" t="s">
        <v>147</v>
      </c>
      <c r="E87" s="7"/>
      <c r="F87" s="24" t="s">
        <v>148</v>
      </c>
      <c r="G87" s="110">
        <f>SUM(G88)</f>
        <v>132.72</v>
      </c>
      <c r="H87" s="110"/>
      <c r="I87" s="110"/>
      <c r="J87" s="110">
        <f>SUM(J88)</f>
        <v>0</v>
      </c>
      <c r="K87" s="239">
        <f aca="true" t="shared" si="4" ref="K87:K94">J87/G87*100</f>
        <v>0</v>
      </c>
      <c r="L87" s="239"/>
    </row>
    <row r="88" spans="2:12" ht="15">
      <c r="B88" s="7"/>
      <c r="C88" s="7"/>
      <c r="D88" s="7"/>
      <c r="E88" s="7" t="s">
        <v>149</v>
      </c>
      <c r="F88" s="24" t="s">
        <v>148</v>
      </c>
      <c r="G88" s="110">
        <v>132.72</v>
      </c>
      <c r="H88" s="110"/>
      <c r="I88" s="110"/>
      <c r="J88" s="110"/>
      <c r="K88" s="239">
        <f t="shared" si="4"/>
        <v>0</v>
      </c>
      <c r="L88" s="239"/>
    </row>
    <row r="89" spans="2:12" ht="15">
      <c r="B89" s="7"/>
      <c r="C89" s="7"/>
      <c r="D89" s="7" t="s">
        <v>150</v>
      </c>
      <c r="E89" s="7"/>
      <c r="F89" s="24" t="s">
        <v>151</v>
      </c>
      <c r="G89" s="110">
        <f>SUM(G90:G92)</f>
        <v>2470.77</v>
      </c>
      <c r="H89" s="110"/>
      <c r="I89" s="110"/>
      <c r="J89" s="110">
        <f>SUM(J90:J92)</f>
        <v>2681.85</v>
      </c>
      <c r="K89" s="239">
        <f t="shared" si="4"/>
        <v>108.54308575869061</v>
      </c>
      <c r="L89" s="239"/>
    </row>
    <row r="90" spans="2:12" ht="15">
      <c r="B90" s="7"/>
      <c r="C90" s="7"/>
      <c r="D90" s="7"/>
      <c r="E90" s="7" t="s">
        <v>152</v>
      </c>
      <c r="F90" s="24" t="s">
        <v>153</v>
      </c>
      <c r="G90" s="110"/>
      <c r="H90" s="110"/>
      <c r="I90" s="109"/>
      <c r="J90" s="110"/>
      <c r="K90" s="239"/>
      <c r="L90" s="239"/>
    </row>
    <row r="91" spans="2:12" ht="15">
      <c r="B91" s="7"/>
      <c r="C91" s="7"/>
      <c r="D91" s="7"/>
      <c r="E91" s="7" t="s">
        <v>154</v>
      </c>
      <c r="F91" s="24" t="s">
        <v>155</v>
      </c>
      <c r="G91" s="110">
        <v>2470.77</v>
      </c>
      <c r="H91" s="110"/>
      <c r="I91" s="108"/>
      <c r="J91" s="110">
        <v>2681.85</v>
      </c>
      <c r="K91" s="239">
        <f t="shared" si="4"/>
        <v>108.54308575869061</v>
      </c>
      <c r="L91" s="239"/>
    </row>
    <row r="92" spans="2:12" ht="25.5">
      <c r="B92" s="7"/>
      <c r="C92" s="7"/>
      <c r="D92" s="7"/>
      <c r="E92" s="7" t="s">
        <v>156</v>
      </c>
      <c r="F92" s="24" t="s">
        <v>157</v>
      </c>
      <c r="G92" s="110"/>
      <c r="H92" s="110"/>
      <c r="I92" s="109"/>
      <c r="J92" s="110"/>
      <c r="K92" s="239"/>
      <c r="L92" s="239"/>
    </row>
    <row r="93" spans="2:12" ht="15">
      <c r="B93" s="56" t="s">
        <v>158</v>
      </c>
      <c r="C93" s="56" t="s">
        <v>158</v>
      </c>
      <c r="D93" s="56"/>
      <c r="E93" s="56"/>
      <c r="F93" s="56" t="s">
        <v>15</v>
      </c>
      <c r="G93" s="111">
        <f>G94+G99+G107+G117+G119</f>
        <v>76128.93999999999</v>
      </c>
      <c r="H93" s="111">
        <v>197931.65</v>
      </c>
      <c r="I93" s="103">
        <v>197931.65</v>
      </c>
      <c r="J93" s="111">
        <f>J94+J99+J107+J117+J119</f>
        <v>105182.40000000001</v>
      </c>
      <c r="K93" s="241">
        <f t="shared" si="4"/>
        <v>138.16348946931353</v>
      </c>
      <c r="L93" s="241">
        <f>J93/I93*100</f>
        <v>53.140768543080405</v>
      </c>
    </row>
    <row r="94" spans="2:12" ht="15">
      <c r="B94" s="7"/>
      <c r="C94" s="7"/>
      <c r="D94" s="7" t="s">
        <v>159</v>
      </c>
      <c r="E94" s="7"/>
      <c r="F94" s="24" t="s">
        <v>34</v>
      </c>
      <c r="G94" s="110">
        <f>SUM(G95:G98)</f>
        <v>686.84</v>
      </c>
      <c r="H94" s="110"/>
      <c r="I94" s="110"/>
      <c r="J94" s="110">
        <f>SUM(J95:J98)</f>
        <v>1002.64</v>
      </c>
      <c r="K94" s="239">
        <f t="shared" si="4"/>
        <v>145.97868499213791</v>
      </c>
      <c r="L94" s="239"/>
    </row>
    <row r="95" spans="2:12" ht="15">
      <c r="B95" s="7"/>
      <c r="C95" s="7"/>
      <c r="D95" s="7"/>
      <c r="E95" s="7" t="s">
        <v>160</v>
      </c>
      <c r="F95" s="24" t="s">
        <v>35</v>
      </c>
      <c r="G95" s="110"/>
      <c r="H95" s="110"/>
      <c r="I95" s="110"/>
      <c r="J95" s="110">
        <v>150</v>
      </c>
      <c r="K95" s="239"/>
      <c r="L95" s="239"/>
    </row>
    <row r="96" spans="2:12" ht="25.5">
      <c r="B96" s="7"/>
      <c r="C96" s="7"/>
      <c r="D96" s="7"/>
      <c r="E96" s="7" t="s">
        <v>161</v>
      </c>
      <c r="F96" s="24" t="s">
        <v>162</v>
      </c>
      <c r="G96" s="110">
        <v>686.84</v>
      </c>
      <c r="H96" s="110"/>
      <c r="I96" s="110"/>
      <c r="J96" s="110">
        <v>852.64</v>
      </c>
      <c r="K96" s="239">
        <f aca="true" t="shared" si="5" ref="K96:K127">J96/G96*100</f>
        <v>124.13953759245237</v>
      </c>
      <c r="L96" s="239"/>
    </row>
    <row r="97" spans="2:12" ht="15">
      <c r="B97" s="7"/>
      <c r="C97" s="7"/>
      <c r="D97" s="7"/>
      <c r="E97" s="7" t="s">
        <v>163</v>
      </c>
      <c r="F97" s="24" t="s">
        <v>164</v>
      </c>
      <c r="G97" s="110"/>
      <c r="H97" s="110"/>
      <c r="I97" s="110"/>
      <c r="J97" s="110"/>
      <c r="K97" s="239"/>
      <c r="L97" s="239"/>
    </row>
    <row r="98" spans="2:12" ht="15">
      <c r="B98" s="7"/>
      <c r="C98" s="7"/>
      <c r="D98" s="7"/>
      <c r="E98" s="7">
        <v>3214</v>
      </c>
      <c r="F98" s="24" t="s">
        <v>165</v>
      </c>
      <c r="G98" s="110"/>
      <c r="H98" s="110"/>
      <c r="I98" s="110"/>
      <c r="J98" s="110"/>
      <c r="K98" s="239"/>
      <c r="L98" s="239"/>
    </row>
    <row r="99" spans="2:12" ht="15">
      <c r="B99" s="7"/>
      <c r="C99" s="7"/>
      <c r="D99" s="7" t="s">
        <v>166</v>
      </c>
      <c r="E99" s="7"/>
      <c r="F99" s="24" t="s">
        <v>167</v>
      </c>
      <c r="G99" s="110">
        <f>SUM(G100:G106)</f>
        <v>17146.23</v>
      </c>
      <c r="H99" s="110"/>
      <c r="I99" s="110"/>
      <c r="J99" s="110">
        <f>SUM(J100:J106)</f>
        <v>16592.309999999998</v>
      </c>
      <c r="K99" s="239">
        <f t="shared" si="5"/>
        <v>96.76943561354302</v>
      </c>
      <c r="L99" s="239"/>
    </row>
    <row r="100" spans="2:12" ht="15">
      <c r="B100" s="7"/>
      <c r="C100" s="7"/>
      <c r="D100" s="7"/>
      <c r="E100" s="7" t="s">
        <v>168</v>
      </c>
      <c r="F100" s="24" t="s">
        <v>169</v>
      </c>
      <c r="G100" s="110">
        <v>8874.9</v>
      </c>
      <c r="H100" s="110"/>
      <c r="I100" s="110"/>
      <c r="J100" s="110">
        <v>1989.79</v>
      </c>
      <c r="K100" s="239">
        <f t="shared" si="5"/>
        <v>22.420421638553677</v>
      </c>
      <c r="L100" s="239"/>
    </row>
    <row r="101" spans="2:12" ht="15">
      <c r="B101" s="7"/>
      <c r="C101" s="7"/>
      <c r="D101" s="7"/>
      <c r="E101" s="7" t="s">
        <v>170</v>
      </c>
      <c r="F101" s="24" t="s">
        <v>171</v>
      </c>
      <c r="G101" s="110">
        <v>63.31</v>
      </c>
      <c r="H101" s="110"/>
      <c r="I101" s="110"/>
      <c r="J101" s="110">
        <v>1622.51</v>
      </c>
      <c r="K101" s="239">
        <f t="shared" si="5"/>
        <v>2562.8020849786762</v>
      </c>
      <c r="L101" s="239"/>
    </row>
    <row r="102" spans="2:12" ht="15">
      <c r="B102" s="7"/>
      <c r="C102" s="7"/>
      <c r="D102" s="7"/>
      <c r="E102" s="7" t="s">
        <v>172</v>
      </c>
      <c r="F102" s="24" t="s">
        <v>173</v>
      </c>
      <c r="G102" s="110">
        <v>7691.23</v>
      </c>
      <c r="H102" s="110"/>
      <c r="I102" s="110"/>
      <c r="J102" s="110">
        <v>7348.66</v>
      </c>
      <c r="K102" s="239">
        <f t="shared" si="5"/>
        <v>95.54596598983518</v>
      </c>
      <c r="L102" s="239"/>
    </row>
    <row r="103" spans="2:12" ht="25.5">
      <c r="B103" s="7"/>
      <c r="C103" s="7"/>
      <c r="D103" s="7"/>
      <c r="E103" s="7" t="s">
        <v>174</v>
      </c>
      <c r="F103" s="24" t="s">
        <v>175</v>
      </c>
      <c r="G103" s="110">
        <v>69.61</v>
      </c>
      <c r="H103" s="110"/>
      <c r="I103" s="110"/>
      <c r="J103" s="110">
        <v>532.93</v>
      </c>
      <c r="K103" s="239">
        <f t="shared" si="5"/>
        <v>765.5940238471484</v>
      </c>
      <c r="L103" s="239"/>
    </row>
    <row r="104" spans="2:12" ht="15">
      <c r="B104" s="7"/>
      <c r="C104" s="7"/>
      <c r="D104" s="7"/>
      <c r="E104" s="7" t="s">
        <v>176</v>
      </c>
      <c r="F104" s="24" t="s">
        <v>177</v>
      </c>
      <c r="G104" s="110">
        <v>447.18</v>
      </c>
      <c r="H104" s="110"/>
      <c r="I104" s="110"/>
      <c r="J104" s="110">
        <v>5098.42</v>
      </c>
      <c r="K104" s="239">
        <f t="shared" si="5"/>
        <v>1140.1270182029607</v>
      </c>
      <c r="L104" s="239"/>
    </row>
    <row r="105" spans="2:12" ht="15">
      <c r="B105" s="7"/>
      <c r="C105" s="7"/>
      <c r="D105" s="7"/>
      <c r="E105" s="7" t="s">
        <v>178</v>
      </c>
      <c r="F105" s="24" t="s">
        <v>179</v>
      </c>
      <c r="G105" s="110"/>
      <c r="H105" s="110"/>
      <c r="I105" s="110"/>
      <c r="J105" s="110"/>
      <c r="K105" s="239"/>
      <c r="L105" s="239"/>
    </row>
    <row r="106" spans="2:12" ht="15">
      <c r="B106" s="7"/>
      <c r="C106" s="7"/>
      <c r="D106" s="7"/>
      <c r="E106" s="7" t="s">
        <v>180</v>
      </c>
      <c r="F106" s="24" t="s">
        <v>181</v>
      </c>
      <c r="G106" s="110"/>
      <c r="H106" s="110"/>
      <c r="I106" s="110"/>
      <c r="J106" s="110"/>
      <c r="K106" s="239"/>
      <c r="L106" s="239"/>
    </row>
    <row r="107" spans="2:12" ht="15">
      <c r="B107" s="7"/>
      <c r="C107" s="7"/>
      <c r="D107" s="7" t="s">
        <v>182</v>
      </c>
      <c r="E107" s="7"/>
      <c r="F107" s="24" t="s">
        <v>183</v>
      </c>
      <c r="G107" s="110">
        <f>SUM(G108:G116)</f>
        <v>57482.42</v>
      </c>
      <c r="H107" s="110"/>
      <c r="I107" s="110"/>
      <c r="J107" s="110">
        <f>SUM(J108:J116)</f>
        <v>85461.84000000001</v>
      </c>
      <c r="K107" s="239">
        <f t="shared" si="5"/>
        <v>148.67474264305508</v>
      </c>
      <c r="L107" s="239"/>
    </row>
    <row r="108" spans="2:12" ht="15">
      <c r="B108" s="7"/>
      <c r="C108" s="7"/>
      <c r="D108" s="7"/>
      <c r="E108" s="7" t="s">
        <v>184</v>
      </c>
      <c r="F108" s="24" t="s">
        <v>185</v>
      </c>
      <c r="G108" s="110">
        <v>2223.6</v>
      </c>
      <c r="H108" s="110"/>
      <c r="I108" s="110"/>
      <c r="J108" s="110">
        <v>2520.55</v>
      </c>
      <c r="K108" s="239">
        <f t="shared" si="5"/>
        <v>113.35447022845837</v>
      </c>
      <c r="L108" s="239"/>
    </row>
    <row r="109" spans="2:12" ht="15">
      <c r="B109" s="7"/>
      <c r="C109" s="7"/>
      <c r="D109" s="7"/>
      <c r="E109" s="7" t="s">
        <v>186</v>
      </c>
      <c r="F109" s="24" t="s">
        <v>187</v>
      </c>
      <c r="G109" s="110">
        <v>39751.46</v>
      </c>
      <c r="H109" s="110"/>
      <c r="I109" s="110"/>
      <c r="J109" s="110">
        <f>73547.33-20688.15</f>
        <v>52859.18</v>
      </c>
      <c r="K109" s="239">
        <f t="shared" si="5"/>
        <v>132.97418509911333</v>
      </c>
      <c r="L109" s="239"/>
    </row>
    <row r="110" spans="2:12" ht="15">
      <c r="B110" s="7"/>
      <c r="C110" s="7"/>
      <c r="D110" s="7"/>
      <c r="E110" s="7" t="s">
        <v>188</v>
      </c>
      <c r="F110" s="24" t="s">
        <v>189</v>
      </c>
      <c r="G110" s="110">
        <v>280</v>
      </c>
      <c r="H110" s="110"/>
      <c r="I110" s="110"/>
      <c r="J110" s="110">
        <v>1243.79</v>
      </c>
      <c r="K110" s="239">
        <f t="shared" si="5"/>
        <v>444.2107142857143</v>
      </c>
      <c r="L110" s="239"/>
    </row>
    <row r="111" spans="2:12" ht="15">
      <c r="B111" s="7"/>
      <c r="C111" s="7"/>
      <c r="D111" s="7"/>
      <c r="E111" s="7" t="s">
        <v>190</v>
      </c>
      <c r="F111" s="24" t="s">
        <v>191</v>
      </c>
      <c r="G111" s="110">
        <v>3096.08</v>
      </c>
      <c r="H111" s="110"/>
      <c r="I111" s="110"/>
      <c r="J111" s="110">
        <v>3457.24</v>
      </c>
      <c r="K111" s="239">
        <f t="shared" si="5"/>
        <v>111.66507325392108</v>
      </c>
      <c r="L111" s="239"/>
    </row>
    <row r="112" spans="2:12" ht="15">
      <c r="B112" s="7"/>
      <c r="C112" s="7"/>
      <c r="D112" s="7"/>
      <c r="E112" s="7" t="s">
        <v>192</v>
      </c>
      <c r="F112" s="24" t="s">
        <v>193</v>
      </c>
      <c r="G112" s="110">
        <v>0</v>
      </c>
      <c r="H112" s="110"/>
      <c r="I112" s="110"/>
      <c r="J112" s="110">
        <v>0</v>
      </c>
      <c r="K112" s="239"/>
      <c r="L112" s="239"/>
    </row>
    <row r="113" spans="2:12" ht="15">
      <c r="B113" s="7"/>
      <c r="C113" s="7"/>
      <c r="D113" s="7"/>
      <c r="E113" s="7" t="s">
        <v>194</v>
      </c>
      <c r="F113" s="24" t="s">
        <v>195</v>
      </c>
      <c r="G113" s="110">
        <v>6636.14</v>
      </c>
      <c r="H113" s="110"/>
      <c r="I113" s="110"/>
      <c r="J113" s="110">
        <v>6636.15</v>
      </c>
      <c r="K113" s="239">
        <f t="shared" si="5"/>
        <v>100.00015069000953</v>
      </c>
      <c r="L113" s="239"/>
    </row>
    <row r="114" spans="2:12" ht="15">
      <c r="B114" s="7"/>
      <c r="C114" s="7"/>
      <c r="D114" s="7"/>
      <c r="E114" s="7" t="s">
        <v>196</v>
      </c>
      <c r="F114" s="24" t="s">
        <v>197</v>
      </c>
      <c r="G114" s="110">
        <v>4691.86</v>
      </c>
      <c r="H114" s="110"/>
      <c r="I114" s="110"/>
      <c r="J114" s="110">
        <v>18582.24</v>
      </c>
      <c r="K114" s="239">
        <f t="shared" si="5"/>
        <v>396.05273814649206</v>
      </c>
      <c r="L114" s="239"/>
    </row>
    <row r="115" spans="2:12" ht="15">
      <c r="B115" s="7"/>
      <c r="C115" s="7"/>
      <c r="D115" s="7"/>
      <c r="E115" s="7" t="s">
        <v>198</v>
      </c>
      <c r="F115" s="24" t="s">
        <v>199</v>
      </c>
      <c r="G115" s="110">
        <v>0</v>
      </c>
      <c r="H115" s="110"/>
      <c r="I115" s="110"/>
      <c r="J115" s="110">
        <v>0</v>
      </c>
      <c r="K115" s="239"/>
      <c r="L115" s="239"/>
    </row>
    <row r="116" spans="2:12" ht="15">
      <c r="B116" s="7"/>
      <c r="C116" s="7"/>
      <c r="D116" s="7"/>
      <c r="E116" s="7" t="s">
        <v>200</v>
      </c>
      <c r="F116" s="24" t="s">
        <v>201</v>
      </c>
      <c r="G116" s="110">
        <v>803.28</v>
      </c>
      <c r="H116" s="110"/>
      <c r="I116" s="110"/>
      <c r="J116" s="110">
        <v>162.69</v>
      </c>
      <c r="K116" s="239">
        <f t="shared" si="5"/>
        <v>20.253211831490887</v>
      </c>
      <c r="L116" s="239"/>
    </row>
    <row r="117" spans="2:12" ht="15">
      <c r="B117" s="7"/>
      <c r="C117" s="7"/>
      <c r="D117" s="7">
        <v>324</v>
      </c>
      <c r="E117" s="7"/>
      <c r="F117" s="24" t="s">
        <v>202</v>
      </c>
      <c r="G117" s="110">
        <f>SUM(G118)</f>
        <v>0</v>
      </c>
      <c r="H117" s="110"/>
      <c r="I117" s="110"/>
      <c r="J117" s="110">
        <f>SUM(J118)</f>
        <v>0</v>
      </c>
      <c r="K117" s="239"/>
      <c r="L117" s="239"/>
    </row>
    <row r="118" spans="2:12" ht="15">
      <c r="B118" s="7"/>
      <c r="C118" s="7"/>
      <c r="D118" s="7"/>
      <c r="E118" s="7" t="s">
        <v>203</v>
      </c>
      <c r="F118" s="24" t="s">
        <v>202</v>
      </c>
      <c r="G118" s="110"/>
      <c r="H118" s="110"/>
      <c r="I118" s="110"/>
      <c r="J118" s="110"/>
      <c r="K118" s="239"/>
      <c r="L118" s="239"/>
    </row>
    <row r="119" spans="2:12" ht="15">
      <c r="B119" s="7"/>
      <c r="C119" s="7"/>
      <c r="D119" s="7" t="s">
        <v>204</v>
      </c>
      <c r="E119" s="7"/>
      <c r="F119" s="24" t="s">
        <v>205</v>
      </c>
      <c r="G119" s="110">
        <f>SUM(G120:G126)</f>
        <v>813.4499999999999</v>
      </c>
      <c r="H119" s="110"/>
      <c r="I119" s="110"/>
      <c r="J119" s="110">
        <f>SUM(J120:J126)</f>
        <v>2125.61</v>
      </c>
      <c r="K119" s="239">
        <f t="shared" si="5"/>
        <v>261.3080090970558</v>
      </c>
      <c r="L119" s="239"/>
    </row>
    <row r="120" spans="2:12" ht="25.5">
      <c r="B120" s="7"/>
      <c r="C120" s="7"/>
      <c r="D120" s="7"/>
      <c r="E120" s="7" t="s">
        <v>206</v>
      </c>
      <c r="F120" s="24" t="s">
        <v>207</v>
      </c>
      <c r="G120" s="110">
        <v>0</v>
      </c>
      <c r="H120" s="110"/>
      <c r="I120" s="109"/>
      <c r="J120" s="110">
        <v>0</v>
      </c>
      <c r="K120" s="239"/>
      <c r="L120" s="239"/>
    </row>
    <row r="121" spans="2:12" ht="15">
      <c r="B121" s="7"/>
      <c r="C121" s="7"/>
      <c r="D121" s="7"/>
      <c r="E121" s="7" t="s">
        <v>208</v>
      </c>
      <c r="F121" s="24" t="s">
        <v>209</v>
      </c>
      <c r="G121" s="110">
        <v>182.75</v>
      </c>
      <c r="H121" s="110"/>
      <c r="I121" s="108"/>
      <c r="J121" s="110">
        <v>213.57</v>
      </c>
      <c r="K121" s="239">
        <f t="shared" si="5"/>
        <v>116.86456908344734</v>
      </c>
      <c r="L121" s="239"/>
    </row>
    <row r="122" spans="2:12" ht="15">
      <c r="B122" s="7"/>
      <c r="C122" s="7"/>
      <c r="D122" s="7"/>
      <c r="E122" s="7" t="s">
        <v>210</v>
      </c>
      <c r="F122" s="24" t="s">
        <v>211</v>
      </c>
      <c r="G122" s="110">
        <v>389.58</v>
      </c>
      <c r="H122" s="110"/>
      <c r="I122" s="109"/>
      <c r="J122" s="110">
        <v>578.5</v>
      </c>
      <c r="K122" s="239">
        <f t="shared" si="5"/>
        <v>148.4932491400996</v>
      </c>
      <c r="L122" s="239"/>
    </row>
    <row r="123" spans="2:12" ht="15">
      <c r="B123" s="7"/>
      <c r="C123" s="7"/>
      <c r="D123" s="7"/>
      <c r="E123" s="7" t="s">
        <v>212</v>
      </c>
      <c r="F123" s="24" t="s">
        <v>213</v>
      </c>
      <c r="G123" s="110">
        <v>107.4</v>
      </c>
      <c r="H123" s="110"/>
      <c r="I123" s="108"/>
      <c r="J123" s="110">
        <v>1327.23</v>
      </c>
      <c r="K123" s="239">
        <f t="shared" si="5"/>
        <v>1235.7821229050278</v>
      </c>
      <c r="L123" s="239"/>
    </row>
    <row r="124" spans="2:12" ht="15">
      <c r="B124" s="7"/>
      <c r="C124" s="7"/>
      <c r="D124" s="7"/>
      <c r="E124" s="7">
        <v>3295</v>
      </c>
      <c r="F124" s="24" t="s">
        <v>214</v>
      </c>
      <c r="G124" s="110">
        <v>92.24</v>
      </c>
      <c r="H124" s="110"/>
      <c r="I124" s="109"/>
      <c r="J124" s="110">
        <v>6.31</v>
      </c>
      <c r="K124" s="239">
        <f t="shared" si="5"/>
        <v>6.840849956634866</v>
      </c>
      <c r="L124" s="239"/>
    </row>
    <row r="125" spans="2:12" ht="15">
      <c r="B125" s="7"/>
      <c r="C125" s="7"/>
      <c r="D125" s="7"/>
      <c r="E125" s="7">
        <v>3296</v>
      </c>
      <c r="F125" s="24" t="s">
        <v>215</v>
      </c>
      <c r="G125" s="110">
        <v>0</v>
      </c>
      <c r="H125" s="110"/>
      <c r="I125" s="108"/>
      <c r="J125" s="110">
        <v>0</v>
      </c>
      <c r="K125" s="239" t="e">
        <f t="shared" si="5"/>
        <v>#DIV/0!</v>
      </c>
      <c r="L125" s="239"/>
    </row>
    <row r="126" spans="2:12" ht="15">
      <c r="B126" s="7"/>
      <c r="C126" s="7"/>
      <c r="D126" s="7"/>
      <c r="E126" s="7" t="s">
        <v>216</v>
      </c>
      <c r="F126" s="24" t="s">
        <v>205</v>
      </c>
      <c r="G126" s="110">
        <v>41.48</v>
      </c>
      <c r="H126" s="110"/>
      <c r="I126" s="109"/>
      <c r="J126" s="110">
        <v>0</v>
      </c>
      <c r="K126" s="239">
        <f t="shared" si="5"/>
        <v>0</v>
      </c>
      <c r="L126" s="239"/>
    </row>
    <row r="127" spans="2:12" ht="15">
      <c r="B127" s="56" t="s">
        <v>217</v>
      </c>
      <c r="C127" s="56" t="s">
        <v>217</v>
      </c>
      <c r="D127" s="56"/>
      <c r="E127" s="56"/>
      <c r="F127" s="56" t="s">
        <v>218</v>
      </c>
      <c r="G127" s="111">
        <f>G128+G133+G141</f>
        <v>741.28</v>
      </c>
      <c r="H127" s="111">
        <v>1858.12</v>
      </c>
      <c r="I127" s="103">
        <f>H127</f>
        <v>1858.12</v>
      </c>
      <c r="J127" s="111">
        <f>J128+J133+J141</f>
        <v>893.62</v>
      </c>
      <c r="K127" s="241">
        <f t="shared" si="5"/>
        <v>120.55093891646882</v>
      </c>
      <c r="L127" s="241">
        <f>J127/I127*100</f>
        <v>48.09269584311024</v>
      </c>
    </row>
    <row r="128" spans="2:12" ht="15">
      <c r="B128" s="7"/>
      <c r="C128" s="7"/>
      <c r="D128" s="7" t="s">
        <v>219</v>
      </c>
      <c r="E128" s="7"/>
      <c r="F128" s="24" t="s">
        <v>220</v>
      </c>
      <c r="G128" s="110">
        <f>SUM(G129:G132)</f>
        <v>0</v>
      </c>
      <c r="H128" s="110"/>
      <c r="I128" s="110"/>
      <c r="J128" s="110">
        <f>SUM(J129:J132)</f>
        <v>0</v>
      </c>
      <c r="K128" s="239"/>
      <c r="L128" s="239"/>
    </row>
    <row r="129" spans="2:12" ht="15" hidden="1">
      <c r="B129" s="7"/>
      <c r="C129" s="7"/>
      <c r="D129" s="7"/>
      <c r="E129" s="7" t="s">
        <v>221</v>
      </c>
      <c r="F129" s="24" t="s">
        <v>222</v>
      </c>
      <c r="G129" s="110"/>
      <c r="H129" s="110"/>
      <c r="I129" s="110"/>
      <c r="J129" s="110"/>
      <c r="K129" s="239"/>
      <c r="L129" s="239"/>
    </row>
    <row r="130" spans="2:12" ht="15" hidden="1">
      <c r="B130" s="7"/>
      <c r="C130" s="7"/>
      <c r="D130" s="7"/>
      <c r="E130" s="7" t="s">
        <v>223</v>
      </c>
      <c r="F130" s="24" t="s">
        <v>224</v>
      </c>
      <c r="G130" s="110"/>
      <c r="H130" s="110"/>
      <c r="I130" s="110"/>
      <c r="J130" s="110"/>
      <c r="K130" s="239"/>
      <c r="L130" s="239"/>
    </row>
    <row r="131" spans="2:12" ht="15" hidden="1">
      <c r="B131" s="7"/>
      <c r="C131" s="7"/>
      <c r="D131" s="7"/>
      <c r="E131" s="7" t="s">
        <v>225</v>
      </c>
      <c r="F131" s="24" t="s">
        <v>226</v>
      </c>
      <c r="G131" s="110"/>
      <c r="H131" s="110"/>
      <c r="I131" s="110"/>
      <c r="J131" s="110"/>
      <c r="K131" s="239"/>
      <c r="L131" s="239"/>
    </row>
    <row r="132" spans="2:12" ht="15" hidden="1">
      <c r="B132" s="7"/>
      <c r="C132" s="7"/>
      <c r="D132" s="7"/>
      <c r="E132" s="7" t="s">
        <v>227</v>
      </c>
      <c r="F132" s="24" t="s">
        <v>228</v>
      </c>
      <c r="G132" s="110"/>
      <c r="H132" s="110"/>
      <c r="I132" s="110"/>
      <c r="J132" s="110"/>
      <c r="K132" s="239"/>
      <c r="L132" s="239"/>
    </row>
    <row r="133" spans="2:12" ht="15">
      <c r="B133" s="7"/>
      <c r="C133" s="7"/>
      <c r="D133" s="7" t="s">
        <v>229</v>
      </c>
      <c r="E133" s="7"/>
      <c r="F133" s="24" t="s">
        <v>230</v>
      </c>
      <c r="G133" s="110">
        <f>SUM(G134:G140)</f>
        <v>0</v>
      </c>
      <c r="H133" s="110"/>
      <c r="I133" s="110"/>
      <c r="J133" s="110">
        <f>SUM(J134:J140)</f>
        <v>0</v>
      </c>
      <c r="K133" s="239"/>
      <c r="L133" s="239"/>
    </row>
    <row r="134" spans="2:12" ht="38.25">
      <c r="B134" s="7"/>
      <c r="C134" s="7"/>
      <c r="D134" s="7"/>
      <c r="E134" s="7" t="s">
        <v>231</v>
      </c>
      <c r="F134" s="24" t="s">
        <v>232</v>
      </c>
      <c r="G134" s="110"/>
      <c r="H134" s="110"/>
      <c r="I134" s="110"/>
      <c r="J134" s="110"/>
      <c r="K134" s="239"/>
      <c r="L134" s="239"/>
    </row>
    <row r="135" spans="2:12" ht="38.25">
      <c r="B135" s="7"/>
      <c r="C135" s="7"/>
      <c r="D135" s="7"/>
      <c r="E135" s="7" t="s">
        <v>233</v>
      </c>
      <c r="F135" s="24" t="s">
        <v>234</v>
      </c>
      <c r="G135" s="110"/>
      <c r="H135" s="110"/>
      <c r="I135" s="110"/>
      <c r="J135" s="110"/>
      <c r="K135" s="239"/>
      <c r="L135" s="239"/>
    </row>
    <row r="136" spans="2:12" ht="38.25">
      <c r="B136" s="7"/>
      <c r="C136" s="7"/>
      <c r="D136" s="7"/>
      <c r="E136" s="7" t="s">
        <v>235</v>
      </c>
      <c r="F136" s="24" t="s">
        <v>236</v>
      </c>
      <c r="G136" s="110"/>
      <c r="H136" s="110"/>
      <c r="I136" s="110"/>
      <c r="J136" s="110"/>
      <c r="K136" s="239"/>
      <c r="L136" s="239"/>
    </row>
    <row r="137" spans="2:12" ht="25.5">
      <c r="B137" s="7"/>
      <c r="C137" s="7"/>
      <c r="D137" s="7"/>
      <c r="E137" s="7" t="s">
        <v>237</v>
      </c>
      <c r="F137" s="24" t="s">
        <v>238</v>
      </c>
      <c r="G137" s="110"/>
      <c r="H137" s="110"/>
      <c r="I137" s="110"/>
      <c r="J137" s="110"/>
      <c r="K137" s="239"/>
      <c r="L137" s="239"/>
    </row>
    <row r="138" spans="2:12" ht="25.5" hidden="1">
      <c r="B138" s="7"/>
      <c r="C138" s="7"/>
      <c r="D138" s="7"/>
      <c r="E138" s="7">
        <v>3426</v>
      </c>
      <c r="F138" s="24" t="s">
        <v>239</v>
      </c>
      <c r="G138" s="110"/>
      <c r="H138" s="110"/>
      <c r="I138" s="110"/>
      <c r="J138" s="110"/>
      <c r="K138" s="239"/>
      <c r="L138" s="239"/>
    </row>
    <row r="139" spans="2:12" ht="25.5" hidden="1">
      <c r="B139" s="7"/>
      <c r="C139" s="7"/>
      <c r="D139" s="7"/>
      <c r="E139" s="7">
        <v>3427</v>
      </c>
      <c r="F139" s="24" t="s">
        <v>240</v>
      </c>
      <c r="G139" s="110"/>
      <c r="H139" s="110"/>
      <c r="I139" s="110"/>
      <c r="J139" s="110"/>
      <c r="K139" s="239"/>
      <c r="L139" s="239"/>
    </row>
    <row r="140" spans="2:12" ht="25.5">
      <c r="B140" s="7"/>
      <c r="C140" s="7"/>
      <c r="D140" s="7"/>
      <c r="E140" s="7">
        <v>3428</v>
      </c>
      <c r="F140" s="24" t="s">
        <v>241</v>
      </c>
      <c r="G140" s="110"/>
      <c r="H140" s="110"/>
      <c r="I140" s="110"/>
      <c r="J140" s="110"/>
      <c r="K140" s="239"/>
      <c r="L140" s="239"/>
    </row>
    <row r="141" spans="2:12" ht="15">
      <c r="B141" s="7"/>
      <c r="C141" s="7"/>
      <c r="D141" s="7" t="s">
        <v>242</v>
      </c>
      <c r="E141" s="7"/>
      <c r="F141" s="24" t="s">
        <v>243</v>
      </c>
      <c r="G141" s="110">
        <f>SUM(G142:G145)</f>
        <v>741.28</v>
      </c>
      <c r="H141" s="110"/>
      <c r="I141" s="110"/>
      <c r="J141" s="110">
        <f>SUM(J142:J145)</f>
        <v>893.62</v>
      </c>
      <c r="K141" s="239">
        <f aca="true" t="shared" si="6" ref="K141:K146">J141/G141*100</f>
        <v>120.55093891646882</v>
      </c>
      <c r="L141" s="239"/>
    </row>
    <row r="142" spans="2:12" ht="15">
      <c r="B142" s="7"/>
      <c r="C142" s="7"/>
      <c r="D142" s="7"/>
      <c r="E142" s="7" t="s">
        <v>244</v>
      </c>
      <c r="F142" s="24" t="s">
        <v>245</v>
      </c>
      <c r="G142" s="110">
        <v>741.28</v>
      </c>
      <c r="H142" s="110"/>
      <c r="I142" s="109"/>
      <c r="J142" s="110">
        <v>893.62</v>
      </c>
      <c r="K142" s="239">
        <f t="shared" si="6"/>
        <v>120.55093891646882</v>
      </c>
      <c r="L142" s="239"/>
    </row>
    <row r="143" spans="2:12" ht="25.5">
      <c r="B143" s="7"/>
      <c r="C143" s="7"/>
      <c r="D143" s="7"/>
      <c r="E143" s="7" t="s">
        <v>246</v>
      </c>
      <c r="F143" s="24" t="s">
        <v>247</v>
      </c>
      <c r="G143" s="110"/>
      <c r="H143" s="110"/>
      <c r="I143" s="108"/>
      <c r="J143" s="110"/>
      <c r="K143" s="239"/>
      <c r="L143" s="239"/>
    </row>
    <row r="144" spans="2:12" ht="15">
      <c r="B144" s="7"/>
      <c r="C144" s="7"/>
      <c r="D144" s="7"/>
      <c r="E144" s="7" t="s">
        <v>248</v>
      </c>
      <c r="F144" s="24" t="s">
        <v>249</v>
      </c>
      <c r="G144" s="110"/>
      <c r="H144" s="110"/>
      <c r="I144" s="109"/>
      <c r="J144" s="110"/>
      <c r="K144" s="239"/>
      <c r="L144" s="239"/>
    </row>
    <row r="145" spans="2:12" ht="15">
      <c r="B145" s="7"/>
      <c r="C145" s="7"/>
      <c r="D145" s="7"/>
      <c r="E145" s="7" t="s">
        <v>250</v>
      </c>
      <c r="F145" s="24" t="s">
        <v>251</v>
      </c>
      <c r="G145" s="110"/>
      <c r="H145" s="110"/>
      <c r="I145" s="108"/>
      <c r="J145" s="110"/>
      <c r="K145" s="239"/>
      <c r="L145" s="239"/>
    </row>
    <row r="146" spans="2:12" ht="15">
      <c r="B146" s="56" t="s">
        <v>252</v>
      </c>
      <c r="C146" s="56" t="s">
        <v>252</v>
      </c>
      <c r="D146" s="56"/>
      <c r="E146" s="56"/>
      <c r="F146" s="56" t="s">
        <v>253</v>
      </c>
      <c r="G146" s="111">
        <f>G147+G150+G153</f>
        <v>0</v>
      </c>
      <c r="H146" s="111">
        <f>H147+H150+H153</f>
        <v>0</v>
      </c>
      <c r="I146" s="103">
        <f>H146</f>
        <v>0</v>
      </c>
      <c r="J146" s="111">
        <f>J147+J150+J153</f>
        <v>0</v>
      </c>
      <c r="K146" s="241" t="e">
        <f t="shared" si="6"/>
        <v>#DIV/0!</v>
      </c>
      <c r="L146" s="241" t="e">
        <f>J146/I146*100</f>
        <v>#DIV/0!</v>
      </c>
    </row>
    <row r="147" spans="2:12" ht="15">
      <c r="B147" s="7"/>
      <c r="C147" s="7"/>
      <c r="D147" s="7" t="s">
        <v>254</v>
      </c>
      <c r="E147" s="7"/>
      <c r="F147" s="24" t="s">
        <v>255</v>
      </c>
      <c r="G147" s="110">
        <f>SUM(G148:G149)</f>
        <v>0</v>
      </c>
      <c r="H147" s="110"/>
      <c r="I147" s="110"/>
      <c r="J147" s="110">
        <f>SUM(J148:J149)</f>
        <v>0</v>
      </c>
      <c r="K147" s="239"/>
      <c r="L147" s="239"/>
    </row>
    <row r="148" spans="2:12" ht="25.5">
      <c r="B148" s="7"/>
      <c r="C148" s="7"/>
      <c r="D148" s="7"/>
      <c r="E148" s="7" t="s">
        <v>256</v>
      </c>
      <c r="F148" s="24" t="s">
        <v>257</v>
      </c>
      <c r="G148" s="110"/>
      <c r="H148" s="110"/>
      <c r="I148" s="110"/>
      <c r="J148" s="110"/>
      <c r="K148" s="239"/>
      <c r="L148" s="239"/>
    </row>
    <row r="149" spans="2:12" ht="15">
      <c r="B149" s="7"/>
      <c r="C149" s="7"/>
      <c r="D149" s="7"/>
      <c r="E149" s="7" t="s">
        <v>258</v>
      </c>
      <c r="F149" s="24" t="s">
        <v>255</v>
      </c>
      <c r="G149" s="110"/>
      <c r="H149" s="110"/>
      <c r="I149" s="110"/>
      <c r="J149" s="110"/>
      <c r="K149" s="239"/>
      <c r="L149" s="239"/>
    </row>
    <row r="150" spans="2:12" ht="38.25">
      <c r="B150" s="7"/>
      <c r="C150" s="7"/>
      <c r="D150" s="7" t="s">
        <v>259</v>
      </c>
      <c r="E150" s="7"/>
      <c r="F150" s="24" t="s">
        <v>260</v>
      </c>
      <c r="G150" s="110">
        <f>SUM(G151:G152)</f>
        <v>0</v>
      </c>
      <c r="H150" s="110"/>
      <c r="I150" s="110"/>
      <c r="J150" s="110">
        <f>SUM(J151:J152)</f>
        <v>0</v>
      </c>
      <c r="K150" s="239"/>
      <c r="L150" s="239"/>
    </row>
    <row r="151" spans="2:12" ht="25.5">
      <c r="B151" s="7"/>
      <c r="C151" s="7"/>
      <c r="D151" s="7"/>
      <c r="E151" s="7" t="s">
        <v>261</v>
      </c>
      <c r="F151" s="24" t="s">
        <v>262</v>
      </c>
      <c r="G151" s="110"/>
      <c r="H151" s="110"/>
      <c r="I151" s="110"/>
      <c r="J151" s="110"/>
      <c r="K151" s="239"/>
      <c r="L151" s="239"/>
    </row>
    <row r="152" spans="2:12" ht="25.5">
      <c r="B152" s="7"/>
      <c r="C152" s="7"/>
      <c r="D152" s="7"/>
      <c r="E152" s="7" t="s">
        <v>263</v>
      </c>
      <c r="F152" s="24" t="s">
        <v>264</v>
      </c>
      <c r="G152" s="110"/>
      <c r="H152" s="110"/>
      <c r="I152" s="110"/>
      <c r="J152" s="110"/>
      <c r="K152" s="239"/>
      <c r="L152" s="239"/>
    </row>
    <row r="153" spans="2:12" ht="15">
      <c r="B153" s="7"/>
      <c r="C153" s="7"/>
      <c r="D153" s="7"/>
      <c r="E153" s="7" t="s">
        <v>265</v>
      </c>
      <c r="F153" s="24" t="s">
        <v>266</v>
      </c>
      <c r="G153" s="110">
        <f>SUM(G154:G155)</f>
        <v>0</v>
      </c>
      <c r="H153" s="110"/>
      <c r="I153" s="110"/>
      <c r="J153" s="110">
        <f>SUM(J154:J155)</f>
        <v>0</v>
      </c>
      <c r="K153" s="239"/>
      <c r="L153" s="239"/>
    </row>
    <row r="154" spans="2:12" ht="25.5">
      <c r="B154" s="7"/>
      <c r="C154" s="7"/>
      <c r="D154" s="7">
        <v>353</v>
      </c>
      <c r="E154" s="7"/>
      <c r="F154" s="24" t="s">
        <v>267</v>
      </c>
      <c r="G154" s="110"/>
      <c r="H154" s="110"/>
      <c r="I154" s="109"/>
      <c r="J154" s="110"/>
      <c r="K154" s="239"/>
      <c r="L154" s="239"/>
    </row>
    <row r="155" spans="2:12" ht="25.5">
      <c r="B155" s="7"/>
      <c r="C155" s="7"/>
      <c r="D155" s="7"/>
      <c r="E155" s="7">
        <v>3531</v>
      </c>
      <c r="F155" s="24" t="s">
        <v>267</v>
      </c>
      <c r="G155" s="110"/>
      <c r="H155" s="110"/>
      <c r="I155" s="108"/>
      <c r="J155" s="110"/>
      <c r="K155" s="239"/>
      <c r="L155" s="239"/>
    </row>
    <row r="156" spans="2:12" ht="15">
      <c r="B156" s="56" t="s">
        <v>268</v>
      </c>
      <c r="C156" s="56" t="s">
        <v>268</v>
      </c>
      <c r="D156" s="56"/>
      <c r="E156" s="56"/>
      <c r="F156" s="56" t="s">
        <v>269</v>
      </c>
      <c r="G156" s="111">
        <f>G157+G160+G163+G166+G169+G173+G176</f>
        <v>0</v>
      </c>
      <c r="H156" s="111">
        <v>2654.46</v>
      </c>
      <c r="I156" s="103">
        <f>H156</f>
        <v>2654.46</v>
      </c>
      <c r="J156" s="111">
        <f>J157+J160+J163+J166+J169+J173+J176</f>
        <v>0</v>
      </c>
      <c r="K156" s="241" t="e">
        <f>J156/G156*100</f>
        <v>#DIV/0!</v>
      </c>
      <c r="L156" s="241">
        <f>J156/I156*100</f>
        <v>0</v>
      </c>
    </row>
    <row r="157" spans="2:12" ht="15">
      <c r="B157" s="7"/>
      <c r="C157" s="7"/>
      <c r="D157" s="7" t="s">
        <v>270</v>
      </c>
      <c r="E157" s="7"/>
      <c r="F157" s="24" t="s">
        <v>271</v>
      </c>
      <c r="G157" s="110">
        <f>SUM(G158:G159)</f>
        <v>0</v>
      </c>
      <c r="H157" s="110"/>
      <c r="I157" s="110"/>
      <c r="J157" s="110">
        <f>SUM(J158:J159)</f>
        <v>0</v>
      </c>
      <c r="K157" s="239" t="e">
        <f>J157/G157*100</f>
        <v>#DIV/0!</v>
      </c>
      <c r="L157" s="239"/>
    </row>
    <row r="158" spans="2:12" ht="15" hidden="1">
      <c r="B158" s="7"/>
      <c r="C158" s="7"/>
      <c r="D158" s="7"/>
      <c r="E158" s="7" t="s">
        <v>272</v>
      </c>
      <c r="F158" s="24" t="s">
        <v>273</v>
      </c>
      <c r="G158" s="110"/>
      <c r="H158" s="110"/>
      <c r="I158" s="110"/>
      <c r="J158" s="110"/>
      <c r="K158" s="239" t="e">
        <f>J158/G158*100</f>
        <v>#DIV/0!</v>
      </c>
      <c r="L158" s="239"/>
    </row>
    <row r="159" spans="2:12" ht="15" hidden="1">
      <c r="B159" s="7"/>
      <c r="C159" s="7"/>
      <c r="D159" s="7"/>
      <c r="E159" s="7" t="s">
        <v>274</v>
      </c>
      <c r="F159" s="24" t="s">
        <v>275</v>
      </c>
      <c r="G159" s="110"/>
      <c r="H159" s="110"/>
      <c r="I159" s="110"/>
      <c r="J159" s="110"/>
      <c r="K159" s="239" t="e">
        <f>J159/G159*100</f>
        <v>#DIV/0!</v>
      </c>
      <c r="L159" s="239"/>
    </row>
    <row r="160" spans="2:12" ht="25.5">
      <c r="B160" s="7"/>
      <c r="C160" s="7"/>
      <c r="D160" s="7">
        <v>362</v>
      </c>
      <c r="E160" s="7"/>
      <c r="F160" s="24" t="s">
        <v>276</v>
      </c>
      <c r="G160" s="110">
        <f>SUM(G161:G162)</f>
        <v>0</v>
      </c>
      <c r="H160" s="110"/>
      <c r="I160" s="110"/>
      <c r="J160" s="110">
        <f>SUM(J161:J162)</f>
        <v>0</v>
      </c>
      <c r="K160" s="239"/>
      <c r="L160" s="239"/>
    </row>
    <row r="161" spans="2:12" ht="25.5" hidden="1">
      <c r="B161" s="7"/>
      <c r="C161" s="7"/>
      <c r="D161" s="7"/>
      <c r="E161" s="7">
        <v>3621</v>
      </c>
      <c r="F161" s="24" t="s">
        <v>277</v>
      </c>
      <c r="G161" s="110"/>
      <c r="H161" s="110"/>
      <c r="I161" s="110"/>
      <c r="J161" s="110"/>
      <c r="K161" s="239"/>
      <c r="L161" s="239"/>
    </row>
    <row r="162" spans="2:12" ht="25.5" hidden="1">
      <c r="B162" s="7"/>
      <c r="C162" s="7"/>
      <c r="D162" s="7"/>
      <c r="E162" s="7">
        <v>3622</v>
      </c>
      <c r="F162" s="24" t="s">
        <v>278</v>
      </c>
      <c r="G162" s="110"/>
      <c r="H162" s="110"/>
      <c r="I162" s="110"/>
      <c r="J162" s="110"/>
      <c r="K162" s="239"/>
      <c r="L162" s="239"/>
    </row>
    <row r="163" spans="2:12" ht="15">
      <c r="B163" s="7"/>
      <c r="C163" s="7"/>
      <c r="D163" s="7" t="s">
        <v>279</v>
      </c>
      <c r="E163" s="7"/>
      <c r="F163" s="24" t="s">
        <v>280</v>
      </c>
      <c r="G163" s="110">
        <f>SUM(G164:G165)</f>
        <v>0</v>
      </c>
      <c r="H163" s="110"/>
      <c r="I163" s="110"/>
      <c r="J163" s="110">
        <f>SUM(J164:J165)</f>
        <v>0</v>
      </c>
      <c r="K163" s="239"/>
      <c r="L163" s="239"/>
    </row>
    <row r="164" spans="2:12" ht="15">
      <c r="B164" s="7"/>
      <c r="C164" s="7"/>
      <c r="D164" s="7"/>
      <c r="E164" s="7" t="s">
        <v>281</v>
      </c>
      <c r="F164" s="24" t="s">
        <v>282</v>
      </c>
      <c r="G164" s="110"/>
      <c r="H164" s="110"/>
      <c r="I164" s="110"/>
      <c r="J164" s="110"/>
      <c r="K164" s="239"/>
      <c r="L164" s="239"/>
    </row>
    <row r="165" spans="2:12" ht="15">
      <c r="B165" s="7"/>
      <c r="C165" s="7"/>
      <c r="D165" s="7"/>
      <c r="E165" s="7" t="s">
        <v>283</v>
      </c>
      <c r="F165" s="24" t="s">
        <v>284</v>
      </c>
      <c r="G165" s="110"/>
      <c r="H165" s="110"/>
      <c r="I165" s="110"/>
      <c r="J165" s="110"/>
      <c r="K165" s="239"/>
      <c r="L165" s="239"/>
    </row>
    <row r="166" spans="2:12" ht="25.5">
      <c r="B166" s="7"/>
      <c r="C166" s="7"/>
      <c r="D166" s="7">
        <v>366</v>
      </c>
      <c r="E166" s="7"/>
      <c r="F166" s="24" t="s">
        <v>285</v>
      </c>
      <c r="G166" s="110">
        <f>SUM(G167:G168)</f>
        <v>0</v>
      </c>
      <c r="H166" s="110"/>
      <c r="I166" s="110"/>
      <c r="J166" s="110">
        <f>SUM(J167:J168)</f>
        <v>0</v>
      </c>
      <c r="K166" s="239"/>
      <c r="L166" s="239"/>
    </row>
    <row r="167" spans="2:12" ht="25.5">
      <c r="B167" s="7"/>
      <c r="C167" s="7"/>
      <c r="D167" s="7"/>
      <c r="E167" s="7">
        <v>3661</v>
      </c>
      <c r="F167" s="24" t="s">
        <v>286</v>
      </c>
      <c r="G167" s="110"/>
      <c r="H167" s="110"/>
      <c r="I167" s="110"/>
      <c r="J167" s="110"/>
      <c r="K167" s="239"/>
      <c r="L167" s="239"/>
    </row>
    <row r="168" spans="2:12" ht="25.5">
      <c r="B168" s="7"/>
      <c r="C168" s="7"/>
      <c r="D168" s="7"/>
      <c r="E168" s="7">
        <v>3662</v>
      </c>
      <c r="F168" s="24" t="s">
        <v>287</v>
      </c>
      <c r="G168" s="110"/>
      <c r="H168" s="110"/>
      <c r="I168" s="110"/>
      <c r="J168" s="110"/>
      <c r="K168" s="239"/>
      <c r="L168" s="239"/>
    </row>
    <row r="169" spans="2:12" ht="25.5">
      <c r="B169" s="7"/>
      <c r="C169" s="7"/>
      <c r="D169" s="7">
        <v>367</v>
      </c>
      <c r="E169" s="7"/>
      <c r="F169" s="24" t="s">
        <v>288</v>
      </c>
      <c r="G169" s="110">
        <f>SUM(G170:G172)</f>
        <v>0</v>
      </c>
      <c r="H169" s="110"/>
      <c r="I169" s="110"/>
      <c r="J169" s="110">
        <f>SUM(J170:J172)</f>
        <v>0</v>
      </c>
      <c r="K169" s="239"/>
      <c r="L169" s="239"/>
    </row>
    <row r="170" spans="2:12" ht="25.5" hidden="1">
      <c r="B170" s="7"/>
      <c r="C170" s="7"/>
      <c r="D170" s="7"/>
      <c r="E170" s="7">
        <v>3672</v>
      </c>
      <c r="F170" s="24" t="s">
        <v>289</v>
      </c>
      <c r="G170" s="110"/>
      <c r="H170" s="110"/>
      <c r="I170" s="110"/>
      <c r="J170" s="110"/>
      <c r="K170" s="239"/>
      <c r="L170" s="239"/>
    </row>
    <row r="171" spans="2:12" ht="25.5" hidden="1">
      <c r="B171" s="7"/>
      <c r="C171" s="7"/>
      <c r="D171" s="7"/>
      <c r="E171" s="7">
        <v>3673</v>
      </c>
      <c r="F171" s="24" t="s">
        <v>290</v>
      </c>
      <c r="G171" s="110"/>
      <c r="H171" s="110"/>
      <c r="I171" s="110"/>
      <c r="J171" s="110"/>
      <c r="K171" s="239"/>
      <c r="L171" s="239"/>
    </row>
    <row r="172" spans="2:12" ht="25.5" hidden="1">
      <c r="B172" s="7"/>
      <c r="C172" s="7"/>
      <c r="D172" s="7"/>
      <c r="E172" s="7">
        <v>3674</v>
      </c>
      <c r="F172" s="24" t="s">
        <v>291</v>
      </c>
      <c r="G172" s="110"/>
      <c r="H172" s="110"/>
      <c r="I172" s="110"/>
      <c r="J172" s="110"/>
      <c r="K172" s="239"/>
      <c r="L172" s="239"/>
    </row>
    <row r="173" spans="2:12" ht="15">
      <c r="B173" s="7"/>
      <c r="C173" s="7"/>
      <c r="D173" s="7">
        <v>368</v>
      </c>
      <c r="E173" s="7"/>
      <c r="F173" s="24" t="s">
        <v>105</v>
      </c>
      <c r="G173" s="110">
        <f>SUM(G174:G175)</f>
        <v>0</v>
      </c>
      <c r="H173" s="110"/>
      <c r="I173" s="110"/>
      <c r="J173" s="110">
        <f>SUM(J174:J175)</f>
        <v>0</v>
      </c>
      <c r="K173" s="239"/>
      <c r="L173" s="239"/>
    </row>
    <row r="174" spans="2:12" ht="15">
      <c r="B174" s="7"/>
      <c r="C174" s="7"/>
      <c r="D174" s="7"/>
      <c r="E174" s="7">
        <v>3681</v>
      </c>
      <c r="F174" s="24" t="s">
        <v>106</v>
      </c>
      <c r="G174" s="110"/>
      <c r="H174" s="110"/>
      <c r="I174" s="110"/>
      <c r="J174" s="110"/>
      <c r="K174" s="239"/>
      <c r="L174" s="239"/>
    </row>
    <row r="175" spans="2:12" ht="25.5">
      <c r="B175" s="7"/>
      <c r="C175" s="7"/>
      <c r="D175" s="7"/>
      <c r="E175" s="7">
        <v>3682</v>
      </c>
      <c r="F175" s="24" t="s">
        <v>292</v>
      </c>
      <c r="G175" s="110"/>
      <c r="H175" s="110"/>
      <c r="I175" s="110"/>
      <c r="J175" s="110"/>
      <c r="K175" s="239"/>
      <c r="L175" s="239"/>
    </row>
    <row r="176" spans="2:12" ht="25.5" hidden="1">
      <c r="B176" s="7"/>
      <c r="C176" s="7"/>
      <c r="D176" s="7">
        <v>369</v>
      </c>
      <c r="E176" s="7"/>
      <c r="F176" s="24" t="s">
        <v>293</v>
      </c>
      <c r="G176" s="110">
        <f>SUM(G177:G180)</f>
        <v>0</v>
      </c>
      <c r="H176" s="110">
        <f>SUM(H177:H180)</f>
        <v>0</v>
      </c>
      <c r="I176" s="110">
        <f>SUM(I177:I180)</f>
        <v>0</v>
      </c>
      <c r="J176" s="110">
        <f>SUM(J177:J180)</f>
        <v>0</v>
      </c>
      <c r="K176" s="239" t="e">
        <f aca="true" t="shared" si="7" ref="K176:K181">J176/G176*100</f>
        <v>#DIV/0!</v>
      </c>
      <c r="L176" s="239" t="e">
        <f aca="true" t="shared" si="8" ref="L176:L181">J176/I176*100</f>
        <v>#DIV/0!</v>
      </c>
    </row>
    <row r="177" spans="2:12" ht="25.5" hidden="1">
      <c r="B177" s="7"/>
      <c r="C177" s="7"/>
      <c r="D177" s="7"/>
      <c r="E177" s="7">
        <v>3691</v>
      </c>
      <c r="F177" s="24" t="s">
        <v>294</v>
      </c>
      <c r="G177" s="110"/>
      <c r="H177" s="110"/>
      <c r="I177" s="108"/>
      <c r="J177" s="110"/>
      <c r="K177" s="239" t="e">
        <f t="shared" si="7"/>
        <v>#DIV/0!</v>
      </c>
      <c r="L177" s="239" t="e">
        <f t="shared" si="8"/>
        <v>#DIV/0!</v>
      </c>
    </row>
    <row r="178" spans="2:12" ht="25.5" hidden="1">
      <c r="B178" s="7"/>
      <c r="C178" s="7"/>
      <c r="D178" s="7"/>
      <c r="E178" s="7">
        <v>3692</v>
      </c>
      <c r="F178" s="24" t="s">
        <v>295</v>
      </c>
      <c r="G178" s="110"/>
      <c r="H178" s="110"/>
      <c r="I178" s="109"/>
      <c r="J178" s="110"/>
      <c r="K178" s="239" t="e">
        <f t="shared" si="7"/>
        <v>#DIV/0!</v>
      </c>
      <c r="L178" s="239" t="e">
        <f t="shared" si="8"/>
        <v>#DIV/0!</v>
      </c>
    </row>
    <row r="179" spans="2:12" ht="25.5" hidden="1">
      <c r="B179" s="7"/>
      <c r="C179" s="7"/>
      <c r="D179" s="7"/>
      <c r="E179" s="7">
        <v>3693</v>
      </c>
      <c r="F179" s="24" t="s">
        <v>296</v>
      </c>
      <c r="G179" s="110"/>
      <c r="H179" s="110"/>
      <c r="I179" s="108"/>
      <c r="J179" s="110"/>
      <c r="K179" s="239" t="e">
        <f t="shared" si="7"/>
        <v>#DIV/0!</v>
      </c>
      <c r="L179" s="239" t="e">
        <f t="shared" si="8"/>
        <v>#DIV/0!</v>
      </c>
    </row>
    <row r="180" spans="2:12" ht="25.5" hidden="1">
      <c r="B180" s="7"/>
      <c r="C180" s="7"/>
      <c r="D180" s="7"/>
      <c r="E180" s="7">
        <v>3694</v>
      </c>
      <c r="F180" s="24" t="s">
        <v>297</v>
      </c>
      <c r="G180" s="110"/>
      <c r="H180" s="110"/>
      <c r="I180" s="109"/>
      <c r="J180" s="110"/>
      <c r="K180" s="239" t="e">
        <f t="shared" si="7"/>
        <v>#DIV/0!</v>
      </c>
      <c r="L180" s="239" t="e">
        <f t="shared" si="8"/>
        <v>#DIV/0!</v>
      </c>
    </row>
    <row r="181" spans="2:12" ht="25.5">
      <c r="B181" s="56" t="s">
        <v>298</v>
      </c>
      <c r="C181" s="56" t="s">
        <v>298</v>
      </c>
      <c r="D181" s="56"/>
      <c r="E181" s="56"/>
      <c r="F181" s="68" t="s">
        <v>299</v>
      </c>
      <c r="G181" s="111">
        <f>G182+G188</f>
        <v>23823.25</v>
      </c>
      <c r="H181" s="111">
        <v>51761.9</v>
      </c>
      <c r="I181" s="103">
        <f>H181</f>
        <v>51761.9</v>
      </c>
      <c r="J181" s="111">
        <f>J182+J188</f>
        <v>8956.630000000001</v>
      </c>
      <c r="K181" s="241">
        <f t="shared" si="7"/>
        <v>37.59617180695329</v>
      </c>
      <c r="L181" s="241">
        <f t="shared" si="8"/>
        <v>17.303518611179268</v>
      </c>
    </row>
    <row r="182" spans="2:12" ht="25.5">
      <c r="B182" s="7"/>
      <c r="C182" s="7"/>
      <c r="D182" s="7" t="s">
        <v>300</v>
      </c>
      <c r="E182" s="7"/>
      <c r="F182" s="24" t="s">
        <v>301</v>
      </c>
      <c r="G182" s="110">
        <f>SUM(G183:G187)</f>
        <v>0</v>
      </c>
      <c r="H182" s="110"/>
      <c r="I182" s="110"/>
      <c r="J182" s="110">
        <f>SUM(J183:J187)</f>
        <v>0</v>
      </c>
      <c r="K182" s="239"/>
      <c r="L182" s="239"/>
    </row>
    <row r="183" spans="2:12" ht="38.25">
      <c r="B183" s="7"/>
      <c r="C183" s="7"/>
      <c r="D183" s="7"/>
      <c r="E183" s="7" t="s">
        <v>302</v>
      </c>
      <c r="F183" s="24" t="s">
        <v>303</v>
      </c>
      <c r="G183" s="110"/>
      <c r="H183" s="110"/>
      <c r="I183" s="110"/>
      <c r="J183" s="110"/>
      <c r="K183" s="239"/>
      <c r="L183" s="239"/>
    </row>
    <row r="184" spans="2:12" ht="38.25">
      <c r="B184" s="7"/>
      <c r="C184" s="7"/>
      <c r="D184" s="7"/>
      <c r="E184" s="7" t="s">
        <v>304</v>
      </c>
      <c r="F184" s="24" t="s">
        <v>305</v>
      </c>
      <c r="G184" s="110"/>
      <c r="H184" s="110"/>
      <c r="I184" s="110"/>
      <c r="J184" s="110"/>
      <c r="K184" s="239"/>
      <c r="L184" s="239"/>
    </row>
    <row r="185" spans="2:12" ht="25.5">
      <c r="B185" s="7"/>
      <c r="C185" s="7"/>
      <c r="D185" s="7"/>
      <c r="E185" s="7">
        <v>3713</v>
      </c>
      <c r="F185" s="24" t="s">
        <v>306</v>
      </c>
      <c r="G185" s="110"/>
      <c r="H185" s="110"/>
      <c r="I185" s="110"/>
      <c r="J185" s="110"/>
      <c r="K185" s="239"/>
      <c r="L185" s="239"/>
    </row>
    <row r="186" spans="2:12" ht="25.5">
      <c r="B186" s="7"/>
      <c r="C186" s="7"/>
      <c r="D186" s="7"/>
      <c r="E186" s="7">
        <v>3714</v>
      </c>
      <c r="F186" s="24" t="s">
        <v>307</v>
      </c>
      <c r="G186" s="110"/>
      <c r="H186" s="110"/>
      <c r="I186" s="110"/>
      <c r="J186" s="110"/>
      <c r="K186" s="239"/>
      <c r="L186" s="239"/>
    </row>
    <row r="187" spans="2:12" ht="25.5">
      <c r="B187" s="7"/>
      <c r="C187" s="7"/>
      <c r="D187" s="7"/>
      <c r="E187" s="7">
        <v>3715</v>
      </c>
      <c r="F187" s="24" t="s">
        <v>308</v>
      </c>
      <c r="G187" s="110"/>
      <c r="H187" s="110"/>
      <c r="I187" s="110"/>
      <c r="J187" s="110"/>
      <c r="K187" s="239"/>
      <c r="L187" s="239"/>
    </row>
    <row r="188" spans="2:12" ht="25.5">
      <c r="B188" s="7"/>
      <c r="C188" s="7"/>
      <c r="D188" s="7" t="s">
        <v>309</v>
      </c>
      <c r="E188" s="7"/>
      <c r="F188" s="24" t="s">
        <v>310</v>
      </c>
      <c r="G188" s="110">
        <f>SUM(G189:G191)</f>
        <v>23823.25</v>
      </c>
      <c r="H188" s="110"/>
      <c r="I188" s="110"/>
      <c r="J188" s="110">
        <f>SUM(J189:J191)</f>
        <v>8956.630000000001</v>
      </c>
      <c r="K188" s="239">
        <f aca="true" t="shared" si="9" ref="K188:K194">J188/G188*100</f>
        <v>37.59617180695329</v>
      </c>
      <c r="L188" s="239"/>
    </row>
    <row r="189" spans="2:12" ht="15">
      <c r="B189" s="7"/>
      <c r="C189" s="7"/>
      <c r="D189" s="7"/>
      <c r="E189" s="7" t="s">
        <v>311</v>
      </c>
      <c r="F189" s="24" t="s">
        <v>312</v>
      </c>
      <c r="G189" s="110">
        <v>22164.21</v>
      </c>
      <c r="H189" s="110"/>
      <c r="I189" s="108"/>
      <c r="J189" s="110">
        <v>7411.35</v>
      </c>
      <c r="K189" s="239">
        <f t="shared" si="9"/>
        <v>33.43836753035637</v>
      </c>
      <c r="L189" s="239"/>
    </row>
    <row r="190" spans="2:12" ht="15">
      <c r="B190" s="7"/>
      <c r="C190" s="7"/>
      <c r="D190" s="7"/>
      <c r="E190" s="7" t="s">
        <v>313</v>
      </c>
      <c r="F190" s="24" t="s">
        <v>314</v>
      </c>
      <c r="G190" s="110">
        <v>1659.04</v>
      </c>
      <c r="H190" s="110"/>
      <c r="I190" s="109"/>
      <c r="J190" s="110">
        <v>1545.28</v>
      </c>
      <c r="K190" s="239">
        <f t="shared" si="9"/>
        <v>93.1430224708265</v>
      </c>
      <c r="L190" s="239"/>
    </row>
    <row r="191" spans="2:12" ht="25.5">
      <c r="B191" s="7"/>
      <c r="C191" s="7"/>
      <c r="D191" s="7"/>
      <c r="E191" s="7">
        <v>3723</v>
      </c>
      <c r="F191" s="24" t="s">
        <v>315</v>
      </c>
      <c r="G191" s="110"/>
      <c r="H191" s="110"/>
      <c r="I191" s="108"/>
      <c r="J191" s="110"/>
      <c r="K191" s="239"/>
      <c r="L191" s="239"/>
    </row>
    <row r="192" spans="2:12" ht="15">
      <c r="B192" s="56" t="s">
        <v>316</v>
      </c>
      <c r="C192" s="56" t="s">
        <v>316</v>
      </c>
      <c r="D192" s="56"/>
      <c r="E192" s="56"/>
      <c r="F192" s="68" t="s">
        <v>317</v>
      </c>
      <c r="G192" s="111">
        <f>G193+G197+G201+G207</f>
        <v>15309.519999999999</v>
      </c>
      <c r="H192" s="111">
        <v>37096.02</v>
      </c>
      <c r="I192" s="103">
        <f>H192</f>
        <v>37096.02</v>
      </c>
      <c r="J192" s="111">
        <f>J193+J197+J201+J207</f>
        <v>20119.05</v>
      </c>
      <c r="K192" s="241">
        <f t="shared" si="9"/>
        <v>131.41528931018087</v>
      </c>
      <c r="L192" s="241">
        <f>J192/I192*100</f>
        <v>54.23506349198648</v>
      </c>
    </row>
    <row r="193" spans="2:12" ht="15">
      <c r="B193" s="7"/>
      <c r="C193" s="7"/>
      <c r="D193" s="7" t="s">
        <v>318</v>
      </c>
      <c r="E193" s="7"/>
      <c r="F193" s="24" t="s">
        <v>131</v>
      </c>
      <c r="G193" s="110">
        <f>SUM(G194:G196)</f>
        <v>15309.519999999999</v>
      </c>
      <c r="H193" s="110"/>
      <c r="I193" s="110"/>
      <c r="J193" s="110">
        <f>SUM(J194:J196)</f>
        <v>20119.05</v>
      </c>
      <c r="K193" s="239">
        <f t="shared" si="9"/>
        <v>131.41528931018087</v>
      </c>
      <c r="L193" s="239"/>
    </row>
    <row r="194" spans="2:12" ht="15">
      <c r="B194" s="7"/>
      <c r="C194" s="7"/>
      <c r="D194" s="7"/>
      <c r="E194" s="7" t="s">
        <v>319</v>
      </c>
      <c r="F194" s="24" t="s">
        <v>320</v>
      </c>
      <c r="G194" s="110">
        <v>15176.8</v>
      </c>
      <c r="H194" s="110"/>
      <c r="I194" s="110"/>
      <c r="J194" s="110">
        <v>13958.1</v>
      </c>
      <c r="K194" s="239">
        <f t="shared" si="9"/>
        <v>91.96998049654736</v>
      </c>
      <c r="L194" s="239"/>
    </row>
    <row r="195" spans="2:12" ht="15">
      <c r="B195" s="7"/>
      <c r="C195" s="7"/>
      <c r="D195" s="7"/>
      <c r="E195" s="7" t="s">
        <v>321</v>
      </c>
      <c r="F195" s="24" t="s">
        <v>322</v>
      </c>
      <c r="G195" s="110">
        <v>132.72</v>
      </c>
      <c r="H195" s="110"/>
      <c r="I195" s="110"/>
      <c r="J195" s="110">
        <v>6160.95</v>
      </c>
      <c r="K195" s="239">
        <f>J195/G195*100</f>
        <v>4642.066003616636</v>
      </c>
      <c r="L195" s="239"/>
    </row>
    <row r="196" spans="2:12" ht="15">
      <c r="B196" s="7"/>
      <c r="C196" s="7"/>
      <c r="D196" s="7"/>
      <c r="E196" s="7">
        <v>3813</v>
      </c>
      <c r="F196" s="24" t="s">
        <v>323</v>
      </c>
      <c r="G196" s="110"/>
      <c r="H196" s="110"/>
      <c r="I196" s="110"/>
      <c r="J196" s="110"/>
      <c r="K196" s="239"/>
      <c r="L196" s="239"/>
    </row>
    <row r="197" spans="2:12" ht="15">
      <c r="B197" s="7"/>
      <c r="C197" s="7"/>
      <c r="D197" s="7" t="s">
        <v>324</v>
      </c>
      <c r="E197" s="7"/>
      <c r="F197" s="24" t="s">
        <v>132</v>
      </c>
      <c r="G197" s="110">
        <f>SUM(G198:G200)</f>
        <v>0</v>
      </c>
      <c r="H197" s="110"/>
      <c r="I197" s="110"/>
      <c r="J197" s="110">
        <f>SUM(J198:J200)</f>
        <v>0</v>
      </c>
      <c r="K197" s="239"/>
      <c r="L197" s="239"/>
    </row>
    <row r="198" spans="2:12" ht="15">
      <c r="B198" s="7"/>
      <c r="C198" s="7"/>
      <c r="D198" s="7"/>
      <c r="E198" s="7">
        <v>3821</v>
      </c>
      <c r="F198" s="24" t="s">
        <v>325</v>
      </c>
      <c r="G198" s="110"/>
      <c r="H198" s="110"/>
      <c r="I198" s="110"/>
      <c r="J198" s="110"/>
      <c r="K198" s="239"/>
      <c r="L198" s="239"/>
    </row>
    <row r="199" spans="2:12" ht="15">
      <c r="B199" s="7"/>
      <c r="C199" s="7"/>
      <c r="D199" s="7"/>
      <c r="E199" s="7">
        <v>3822</v>
      </c>
      <c r="F199" s="24" t="s">
        <v>326</v>
      </c>
      <c r="G199" s="110"/>
      <c r="H199" s="110"/>
      <c r="I199" s="110"/>
      <c r="J199" s="110"/>
      <c r="K199" s="239"/>
      <c r="L199" s="239"/>
    </row>
    <row r="200" spans="2:12" ht="15">
      <c r="B200" s="7"/>
      <c r="C200" s="7"/>
      <c r="D200" s="7"/>
      <c r="E200" s="7">
        <v>3823</v>
      </c>
      <c r="F200" s="24" t="s">
        <v>327</v>
      </c>
      <c r="G200" s="110"/>
      <c r="H200" s="110"/>
      <c r="I200" s="110"/>
      <c r="J200" s="110"/>
      <c r="K200" s="239"/>
      <c r="L200" s="239"/>
    </row>
    <row r="201" spans="2:12" ht="15">
      <c r="B201" s="7"/>
      <c r="C201" s="7"/>
      <c r="D201" s="7" t="s">
        <v>328</v>
      </c>
      <c r="E201" s="7"/>
      <c r="F201" s="24" t="s">
        <v>329</v>
      </c>
      <c r="G201" s="110">
        <f>SUM(G202:G206)</f>
        <v>0</v>
      </c>
      <c r="H201" s="110"/>
      <c r="I201" s="110"/>
      <c r="J201" s="110">
        <f>SUM(J202:J206)</f>
        <v>0</v>
      </c>
      <c r="K201" s="239"/>
      <c r="L201" s="239"/>
    </row>
    <row r="202" spans="2:12" ht="15">
      <c r="B202" s="7"/>
      <c r="C202" s="7"/>
      <c r="D202" s="7"/>
      <c r="E202" s="7" t="s">
        <v>330</v>
      </c>
      <c r="F202" s="24" t="s">
        <v>331</v>
      </c>
      <c r="G202" s="110"/>
      <c r="H202" s="110"/>
      <c r="I202" s="110"/>
      <c r="J202" s="110"/>
      <c r="K202" s="239"/>
      <c r="L202" s="239"/>
    </row>
    <row r="203" spans="2:12" ht="15">
      <c r="B203" s="7"/>
      <c r="C203" s="7"/>
      <c r="D203" s="7"/>
      <c r="E203" s="7" t="s">
        <v>332</v>
      </c>
      <c r="F203" s="24" t="s">
        <v>333</v>
      </c>
      <c r="G203" s="110"/>
      <c r="H203" s="110"/>
      <c r="I203" s="110"/>
      <c r="J203" s="110"/>
      <c r="K203" s="239"/>
      <c r="L203" s="239"/>
    </row>
    <row r="204" spans="2:12" ht="15">
      <c r="B204" s="7"/>
      <c r="C204" s="7"/>
      <c r="D204" s="7"/>
      <c r="E204" s="7" t="s">
        <v>334</v>
      </c>
      <c r="F204" s="24" t="s">
        <v>335</v>
      </c>
      <c r="G204" s="110"/>
      <c r="H204" s="110"/>
      <c r="I204" s="110"/>
      <c r="J204" s="110"/>
      <c r="K204" s="239"/>
      <c r="L204" s="239"/>
    </row>
    <row r="205" spans="2:12" ht="15">
      <c r="B205" s="7"/>
      <c r="C205" s="7"/>
      <c r="D205" s="7"/>
      <c r="E205" s="7" t="s">
        <v>336</v>
      </c>
      <c r="F205" s="24" t="s">
        <v>337</v>
      </c>
      <c r="G205" s="110"/>
      <c r="H205" s="110"/>
      <c r="I205" s="110"/>
      <c r="J205" s="110"/>
      <c r="K205" s="239"/>
      <c r="L205" s="239"/>
    </row>
    <row r="206" spans="2:12" ht="15">
      <c r="B206" s="7"/>
      <c r="C206" s="7"/>
      <c r="D206" s="7"/>
      <c r="E206" s="7">
        <v>3835</v>
      </c>
      <c r="F206" s="24" t="s">
        <v>338</v>
      </c>
      <c r="G206" s="110"/>
      <c r="H206" s="110"/>
      <c r="I206" s="110"/>
      <c r="J206" s="110"/>
      <c r="K206" s="239"/>
      <c r="L206" s="239"/>
    </row>
    <row r="207" spans="2:12" ht="15">
      <c r="B207" s="7"/>
      <c r="C207" s="7"/>
      <c r="D207" s="7">
        <v>386</v>
      </c>
      <c r="E207" s="7"/>
      <c r="F207" s="24" t="s">
        <v>339</v>
      </c>
      <c r="G207" s="110">
        <f>SUM(G208:G211)</f>
        <v>0</v>
      </c>
      <c r="H207" s="110"/>
      <c r="I207" s="110"/>
      <c r="J207" s="110">
        <f>SUM(J208:J211)</f>
        <v>0</v>
      </c>
      <c r="K207" s="239"/>
      <c r="L207" s="239"/>
    </row>
    <row r="208" spans="2:12" ht="38.25">
      <c r="B208" s="7"/>
      <c r="C208" s="7"/>
      <c r="D208" s="7"/>
      <c r="E208" s="7">
        <v>3861</v>
      </c>
      <c r="F208" s="24" t="s">
        <v>340</v>
      </c>
      <c r="G208" s="110"/>
      <c r="H208" s="110"/>
      <c r="I208" s="109"/>
      <c r="J208" s="110"/>
      <c r="K208" s="239"/>
      <c r="L208" s="239"/>
    </row>
    <row r="209" spans="2:12" ht="38.25">
      <c r="B209" s="7"/>
      <c r="C209" s="7"/>
      <c r="D209" s="7"/>
      <c r="E209" s="7">
        <v>3862</v>
      </c>
      <c r="F209" s="24" t="s">
        <v>341</v>
      </c>
      <c r="G209" s="110"/>
      <c r="H209" s="110"/>
      <c r="I209" s="108"/>
      <c r="J209" s="110"/>
      <c r="K209" s="239"/>
      <c r="L209" s="239"/>
    </row>
    <row r="210" spans="2:12" ht="15">
      <c r="B210" s="7"/>
      <c r="C210" s="7"/>
      <c r="D210" s="7"/>
      <c r="E210" s="7">
        <v>3863</v>
      </c>
      <c r="F210" s="24" t="s">
        <v>342</v>
      </c>
      <c r="G210" s="110"/>
      <c r="H210" s="110"/>
      <c r="I210" s="109"/>
      <c r="J210" s="110"/>
      <c r="K210" s="239"/>
      <c r="L210" s="239"/>
    </row>
    <row r="211" spans="2:12" ht="15">
      <c r="B211" s="7"/>
      <c r="C211" s="7"/>
      <c r="D211" s="7"/>
      <c r="E211" s="7">
        <v>3864</v>
      </c>
      <c r="F211" s="24" t="s">
        <v>343</v>
      </c>
      <c r="G211" s="110"/>
      <c r="H211" s="110"/>
      <c r="I211" s="108"/>
      <c r="J211" s="110"/>
      <c r="K211" s="239"/>
      <c r="L211" s="239"/>
    </row>
    <row r="212" spans="2:12" ht="15">
      <c r="B212" s="7"/>
      <c r="C212" s="7"/>
      <c r="D212" s="7"/>
      <c r="E212" s="8"/>
      <c r="F212" s="8"/>
      <c r="G212" s="93"/>
      <c r="H212" s="93"/>
      <c r="I212" s="93"/>
      <c r="J212" s="112"/>
      <c r="K212" s="242"/>
      <c r="L212" s="242"/>
    </row>
    <row r="213" spans="2:12" ht="15">
      <c r="B213" s="9">
        <v>4</v>
      </c>
      <c r="C213" s="10"/>
      <c r="D213" s="10"/>
      <c r="E213" s="10"/>
      <c r="F213" s="17" t="s">
        <v>6</v>
      </c>
      <c r="G213" s="102">
        <f>G214+G226+G259+G263+G266</f>
        <v>37505.3</v>
      </c>
      <c r="H213" s="102">
        <f>H214+H226+H259+H263+H266</f>
        <v>349063.44</v>
      </c>
      <c r="I213" s="102">
        <f>I214+I226+I259+I263+I266</f>
        <v>349063.44</v>
      </c>
      <c r="J213" s="102">
        <f>J214+J226+J259+J263+J266</f>
        <v>150536.54</v>
      </c>
      <c r="K213" s="240">
        <f>J213/G213*100</f>
        <v>401.3740458015267</v>
      </c>
      <c r="L213" s="240">
        <f>J213/I213*100</f>
        <v>43.1258398186874</v>
      </c>
    </row>
    <row r="214" spans="2:12" ht="25.5">
      <c r="B214" s="56" t="s">
        <v>344</v>
      </c>
      <c r="C214" s="56" t="s">
        <v>344</v>
      </c>
      <c r="D214" s="56"/>
      <c r="E214" s="56"/>
      <c r="F214" s="68" t="s">
        <v>345</v>
      </c>
      <c r="G214" s="111">
        <f>G215+G219</f>
        <v>0</v>
      </c>
      <c r="H214" s="111">
        <v>26544.56</v>
      </c>
      <c r="I214" s="103">
        <f>H214</f>
        <v>26544.56</v>
      </c>
      <c r="J214" s="111">
        <f>J215+J219</f>
        <v>0</v>
      </c>
      <c r="K214" s="241" t="e">
        <f>J214/G214*100</f>
        <v>#DIV/0!</v>
      </c>
      <c r="L214" s="241">
        <f>J214/I214*100</f>
        <v>0</v>
      </c>
    </row>
    <row r="215" spans="2:12" ht="15">
      <c r="B215" s="7"/>
      <c r="C215" s="7"/>
      <c r="D215" s="24" t="s">
        <v>346</v>
      </c>
      <c r="E215" s="24"/>
      <c r="F215" s="24" t="s">
        <v>36</v>
      </c>
      <c r="G215" s="110">
        <f>SUM(G216:G218)</f>
        <v>0</v>
      </c>
      <c r="H215" s="110"/>
      <c r="I215" s="110"/>
      <c r="J215" s="110">
        <f>SUM(J216:J218)</f>
        <v>0</v>
      </c>
      <c r="K215" s="239"/>
      <c r="L215" s="239"/>
    </row>
    <row r="216" spans="2:12" ht="15">
      <c r="B216" s="7"/>
      <c r="C216" s="7"/>
      <c r="D216" s="67"/>
      <c r="E216" s="24" t="s">
        <v>347</v>
      </c>
      <c r="F216" s="24" t="s">
        <v>37</v>
      </c>
      <c r="G216" s="110"/>
      <c r="H216" s="110"/>
      <c r="I216" s="110"/>
      <c r="J216" s="110"/>
      <c r="K216" s="239"/>
      <c r="L216" s="239"/>
    </row>
    <row r="217" spans="2:12" ht="15">
      <c r="B217" s="7"/>
      <c r="C217" s="7"/>
      <c r="D217" s="24"/>
      <c r="E217" s="24">
        <v>4112</v>
      </c>
      <c r="F217" s="24" t="s">
        <v>348</v>
      </c>
      <c r="G217" s="110"/>
      <c r="H217" s="110"/>
      <c r="I217" s="110"/>
      <c r="J217" s="110"/>
      <c r="K217" s="239"/>
      <c r="L217" s="239"/>
    </row>
    <row r="218" spans="2:12" ht="15">
      <c r="B218" s="7"/>
      <c r="C218" s="7"/>
      <c r="D218" s="24"/>
      <c r="E218" s="24">
        <v>4113</v>
      </c>
      <c r="F218" s="24" t="s">
        <v>349</v>
      </c>
      <c r="G218" s="110"/>
      <c r="H218" s="110"/>
      <c r="I218" s="110"/>
      <c r="J218" s="110"/>
      <c r="K218" s="239"/>
      <c r="L218" s="239"/>
    </row>
    <row r="219" spans="2:12" ht="15">
      <c r="B219" s="7"/>
      <c r="C219" s="7"/>
      <c r="D219" s="67" t="s">
        <v>350</v>
      </c>
      <c r="E219" s="24"/>
      <c r="F219" s="24" t="s">
        <v>351</v>
      </c>
      <c r="G219" s="110">
        <f>SUM(G220:G225)</f>
        <v>0</v>
      </c>
      <c r="H219" s="110"/>
      <c r="I219" s="110"/>
      <c r="J219" s="110">
        <f>SUM(J220:J225)</f>
        <v>0</v>
      </c>
      <c r="K219" s="239"/>
      <c r="L219" s="239"/>
    </row>
    <row r="220" spans="2:12" ht="15">
      <c r="B220" s="7"/>
      <c r="C220" s="7"/>
      <c r="D220" s="24"/>
      <c r="E220" s="24" t="s">
        <v>352</v>
      </c>
      <c r="F220" s="24" t="s">
        <v>353</v>
      </c>
      <c r="G220" s="110"/>
      <c r="H220" s="110"/>
      <c r="I220" s="110"/>
      <c r="J220" s="110"/>
      <c r="K220" s="239"/>
      <c r="L220" s="239"/>
    </row>
    <row r="221" spans="2:12" ht="15">
      <c r="B221" s="7"/>
      <c r="C221" s="7"/>
      <c r="D221" s="24"/>
      <c r="E221" s="24" t="s">
        <v>354</v>
      </c>
      <c r="F221" s="24" t="s">
        <v>355</v>
      </c>
      <c r="G221" s="110"/>
      <c r="H221" s="110"/>
      <c r="I221" s="110"/>
      <c r="J221" s="110"/>
      <c r="K221" s="239"/>
      <c r="L221" s="239"/>
    </row>
    <row r="222" spans="2:12" ht="15">
      <c r="B222" s="7"/>
      <c r="C222" s="7"/>
      <c r="D222" s="67"/>
      <c r="E222" s="24" t="s">
        <v>356</v>
      </c>
      <c r="F222" s="24" t="s">
        <v>357</v>
      </c>
      <c r="G222" s="110"/>
      <c r="H222" s="110"/>
      <c r="I222" s="110"/>
      <c r="J222" s="110"/>
      <c r="K222" s="239"/>
      <c r="L222" s="239"/>
    </row>
    <row r="223" spans="2:12" ht="15">
      <c r="B223" s="7"/>
      <c r="C223" s="7"/>
      <c r="D223" s="24"/>
      <c r="E223" s="24" t="s">
        <v>358</v>
      </c>
      <c r="F223" s="24" t="s">
        <v>359</v>
      </c>
      <c r="G223" s="110"/>
      <c r="H223" s="110"/>
      <c r="I223" s="110"/>
      <c r="J223" s="110"/>
      <c r="K223" s="239"/>
      <c r="L223" s="239"/>
    </row>
    <row r="224" spans="2:12" ht="15">
      <c r="B224" s="7"/>
      <c r="C224" s="7"/>
      <c r="D224" s="24"/>
      <c r="E224" s="24" t="s">
        <v>360</v>
      </c>
      <c r="F224" s="24" t="s">
        <v>361</v>
      </c>
      <c r="G224" s="110"/>
      <c r="H224" s="110"/>
      <c r="I224" s="110"/>
      <c r="J224" s="110"/>
      <c r="K224" s="239"/>
      <c r="L224" s="239"/>
    </row>
    <row r="225" spans="2:12" ht="15">
      <c r="B225" s="7"/>
      <c r="C225" s="7"/>
      <c r="D225" s="67"/>
      <c r="E225" s="24" t="s">
        <v>362</v>
      </c>
      <c r="F225" s="24" t="s">
        <v>363</v>
      </c>
      <c r="G225" s="110"/>
      <c r="H225" s="110"/>
      <c r="I225" s="110"/>
      <c r="J225" s="110"/>
      <c r="K225" s="239"/>
      <c r="L225" s="239"/>
    </row>
    <row r="226" spans="2:12" ht="25.5">
      <c r="B226" s="56" t="s">
        <v>364</v>
      </c>
      <c r="C226" s="56" t="s">
        <v>364</v>
      </c>
      <c r="D226" s="56"/>
      <c r="E226" s="56"/>
      <c r="F226" s="68" t="s">
        <v>365</v>
      </c>
      <c r="G226" s="111">
        <f>G227+G232+G241+G246+G251+G254</f>
        <v>37505.3</v>
      </c>
      <c r="H226" s="111">
        <v>322518.88</v>
      </c>
      <c r="I226" s="103">
        <f>H226</f>
        <v>322518.88</v>
      </c>
      <c r="J226" s="111">
        <f>J227+J232+J241+J246+J251+J254</f>
        <v>150536.54</v>
      </c>
      <c r="K226" s="241">
        <f>J226/G226*100</f>
        <v>401.3740458015267</v>
      </c>
      <c r="L226" s="241">
        <f>J226/I226*100</f>
        <v>46.67526440622639</v>
      </c>
    </row>
    <row r="227" spans="2:12" ht="15">
      <c r="B227" s="7"/>
      <c r="C227" s="7"/>
      <c r="D227" s="24" t="s">
        <v>366</v>
      </c>
      <c r="E227" s="24"/>
      <c r="F227" s="24" t="s">
        <v>367</v>
      </c>
      <c r="G227" s="110">
        <f>SUM(G228:G231)</f>
        <v>16296.2</v>
      </c>
      <c r="H227" s="110"/>
      <c r="I227" s="110"/>
      <c r="J227" s="110">
        <f>SUM(J228:J231)</f>
        <v>139246.92</v>
      </c>
      <c r="K227" s="239">
        <f>J227/G227*100</f>
        <v>854.4747855328236</v>
      </c>
      <c r="L227" s="239"/>
    </row>
    <row r="228" spans="2:12" ht="15">
      <c r="B228" s="7"/>
      <c r="C228" s="7"/>
      <c r="D228" s="67"/>
      <c r="E228" s="24" t="s">
        <v>368</v>
      </c>
      <c r="F228" s="24" t="s">
        <v>31</v>
      </c>
      <c r="G228" s="110"/>
      <c r="H228" s="110"/>
      <c r="I228" s="110"/>
      <c r="J228" s="110"/>
      <c r="K228" s="239"/>
      <c r="L228" s="239"/>
    </row>
    <row r="229" spans="2:12" ht="15">
      <c r="B229" s="7"/>
      <c r="C229" s="7"/>
      <c r="D229" s="24"/>
      <c r="E229" s="24" t="s">
        <v>369</v>
      </c>
      <c r="F229" s="24" t="s">
        <v>135</v>
      </c>
      <c r="G229" s="110"/>
      <c r="H229" s="110"/>
      <c r="I229" s="110"/>
      <c r="J229" s="110">
        <v>5043.46</v>
      </c>
      <c r="K229" s="239"/>
      <c r="L229" s="239"/>
    </row>
    <row r="230" spans="2:12" ht="15">
      <c r="B230" s="7"/>
      <c r="C230" s="7"/>
      <c r="D230" s="24"/>
      <c r="E230" s="24" t="s">
        <v>370</v>
      </c>
      <c r="F230" s="24" t="s">
        <v>371</v>
      </c>
      <c r="G230" s="110"/>
      <c r="H230" s="110"/>
      <c r="I230" s="110"/>
      <c r="J230" s="110">
        <v>108595.88</v>
      </c>
      <c r="K230" s="239"/>
      <c r="L230" s="239"/>
    </row>
    <row r="231" spans="2:12" ht="15">
      <c r="B231" s="7"/>
      <c r="C231" s="7"/>
      <c r="D231" s="67"/>
      <c r="E231" s="24" t="s">
        <v>372</v>
      </c>
      <c r="F231" s="24" t="s">
        <v>136</v>
      </c>
      <c r="G231" s="110">
        <v>16296.2</v>
      </c>
      <c r="H231" s="110"/>
      <c r="I231" s="110"/>
      <c r="J231" s="110">
        <v>25607.58</v>
      </c>
      <c r="K231" s="239">
        <f>J231/G231*100</f>
        <v>157.13835127207568</v>
      </c>
      <c r="L231" s="239"/>
    </row>
    <row r="232" spans="2:12" ht="15">
      <c r="B232" s="7"/>
      <c r="C232" s="7"/>
      <c r="D232" s="24" t="s">
        <v>373</v>
      </c>
      <c r="E232" s="24"/>
      <c r="F232" s="24" t="s">
        <v>374</v>
      </c>
      <c r="G232" s="110">
        <f>SUM(G233:G240)</f>
        <v>8957.13</v>
      </c>
      <c r="H232" s="110"/>
      <c r="I232" s="110"/>
      <c r="J232" s="110">
        <f>SUM(J233:J240)</f>
        <v>7971.54</v>
      </c>
      <c r="K232" s="239">
        <f>J232/G232*100</f>
        <v>88.99658707644079</v>
      </c>
      <c r="L232" s="239"/>
    </row>
    <row r="233" spans="2:12" ht="15">
      <c r="B233" s="7"/>
      <c r="C233" s="7"/>
      <c r="D233" s="24"/>
      <c r="E233" s="24" t="s">
        <v>375</v>
      </c>
      <c r="F233" s="24" t="s">
        <v>376</v>
      </c>
      <c r="G233" s="110"/>
      <c r="H233" s="110"/>
      <c r="I233" s="110"/>
      <c r="J233" s="110">
        <v>3021.54</v>
      </c>
      <c r="K233" s="239" t="e">
        <f>J233/G233*100</f>
        <v>#DIV/0!</v>
      </c>
      <c r="L233" s="239"/>
    </row>
    <row r="234" spans="2:12" ht="15">
      <c r="B234" s="7"/>
      <c r="C234" s="7"/>
      <c r="D234" s="67"/>
      <c r="E234" s="24" t="s">
        <v>377</v>
      </c>
      <c r="F234" s="24" t="s">
        <v>378</v>
      </c>
      <c r="G234" s="110"/>
      <c r="H234" s="110"/>
      <c r="I234" s="110"/>
      <c r="J234" s="110"/>
      <c r="K234" s="239"/>
      <c r="L234" s="239"/>
    </row>
    <row r="235" spans="2:12" ht="15">
      <c r="B235" s="7"/>
      <c r="C235" s="7"/>
      <c r="D235" s="24"/>
      <c r="E235" s="24" t="s">
        <v>379</v>
      </c>
      <c r="F235" s="24" t="s">
        <v>380</v>
      </c>
      <c r="G235" s="110"/>
      <c r="H235" s="110"/>
      <c r="I235" s="110"/>
      <c r="J235" s="110"/>
      <c r="K235" s="239"/>
      <c r="L235" s="239"/>
    </row>
    <row r="236" spans="2:12" ht="15">
      <c r="B236" s="7"/>
      <c r="C236" s="7"/>
      <c r="D236" s="24"/>
      <c r="E236" s="24" t="s">
        <v>381</v>
      </c>
      <c r="F236" s="24" t="s">
        <v>382</v>
      </c>
      <c r="G236" s="110"/>
      <c r="H236" s="110"/>
      <c r="I236" s="110"/>
      <c r="J236" s="110"/>
      <c r="K236" s="239"/>
      <c r="L236" s="239"/>
    </row>
    <row r="237" spans="2:12" ht="15">
      <c r="B237" s="7"/>
      <c r="C237" s="7"/>
      <c r="D237" s="67"/>
      <c r="E237" s="24" t="s">
        <v>383</v>
      </c>
      <c r="F237" s="24" t="s">
        <v>384</v>
      </c>
      <c r="G237" s="110"/>
      <c r="H237" s="110"/>
      <c r="I237" s="110"/>
      <c r="J237" s="110"/>
      <c r="K237" s="239"/>
      <c r="L237" s="239"/>
    </row>
    <row r="238" spans="2:12" ht="15">
      <c r="B238" s="7"/>
      <c r="C238" s="7"/>
      <c r="D238" s="24"/>
      <c r="E238" s="24" t="s">
        <v>385</v>
      </c>
      <c r="F238" s="24" t="s">
        <v>386</v>
      </c>
      <c r="G238" s="110"/>
      <c r="H238" s="110"/>
      <c r="I238" s="110"/>
      <c r="J238" s="110"/>
      <c r="K238" s="239"/>
      <c r="L238" s="239"/>
    </row>
    <row r="239" spans="2:12" ht="15">
      <c r="B239" s="7"/>
      <c r="C239" s="7"/>
      <c r="D239" s="24"/>
      <c r="E239" s="24" t="s">
        <v>387</v>
      </c>
      <c r="F239" s="24" t="s">
        <v>388</v>
      </c>
      <c r="G239" s="110">
        <v>8957.13</v>
      </c>
      <c r="H239" s="110"/>
      <c r="I239" s="110"/>
      <c r="J239" s="110">
        <v>4950</v>
      </c>
      <c r="K239" s="239">
        <f>J239/G239*100</f>
        <v>55.26323721995774</v>
      </c>
      <c r="L239" s="239"/>
    </row>
    <row r="240" spans="2:12" ht="15">
      <c r="B240" s="7"/>
      <c r="C240" s="7"/>
      <c r="D240" s="67"/>
      <c r="E240" s="24">
        <v>4228</v>
      </c>
      <c r="F240" s="24" t="s">
        <v>389</v>
      </c>
      <c r="G240" s="110"/>
      <c r="H240" s="110"/>
      <c r="I240" s="110"/>
      <c r="J240" s="110"/>
      <c r="K240" s="239"/>
      <c r="L240" s="239"/>
    </row>
    <row r="241" spans="2:12" ht="15">
      <c r="B241" s="7"/>
      <c r="C241" s="7"/>
      <c r="D241" s="24" t="s">
        <v>390</v>
      </c>
      <c r="E241" s="24"/>
      <c r="F241" s="24" t="s">
        <v>391</v>
      </c>
      <c r="G241" s="110">
        <f>SUM(G242:G245)</f>
        <v>0</v>
      </c>
      <c r="H241" s="110"/>
      <c r="I241" s="110"/>
      <c r="J241" s="110">
        <f>SUM(J242:J245)</f>
        <v>0</v>
      </c>
      <c r="K241" s="239"/>
      <c r="L241" s="239"/>
    </row>
    <row r="242" spans="2:12" ht="15">
      <c r="B242" s="7"/>
      <c r="C242" s="7"/>
      <c r="D242" s="24"/>
      <c r="E242" s="24" t="s">
        <v>392</v>
      </c>
      <c r="F242" s="24" t="s">
        <v>393</v>
      </c>
      <c r="G242" s="110"/>
      <c r="H242" s="110"/>
      <c r="I242" s="110"/>
      <c r="J242" s="110"/>
      <c r="K242" s="239"/>
      <c r="L242" s="239"/>
    </row>
    <row r="243" spans="2:12" ht="15">
      <c r="B243" s="7"/>
      <c r="C243" s="7"/>
      <c r="D243" s="67"/>
      <c r="E243" s="24" t="s">
        <v>394</v>
      </c>
      <c r="F243" s="24" t="s">
        <v>395</v>
      </c>
      <c r="G243" s="110"/>
      <c r="H243" s="110"/>
      <c r="I243" s="110"/>
      <c r="J243" s="110"/>
      <c r="K243" s="239"/>
      <c r="L243" s="239"/>
    </row>
    <row r="244" spans="2:12" ht="25.5">
      <c r="B244" s="7"/>
      <c r="C244" s="7"/>
      <c r="D244" s="24"/>
      <c r="E244" s="24" t="s">
        <v>396</v>
      </c>
      <c r="F244" s="24" t="s">
        <v>397</v>
      </c>
      <c r="G244" s="110"/>
      <c r="H244" s="110"/>
      <c r="I244" s="110"/>
      <c r="J244" s="110"/>
      <c r="K244" s="239"/>
      <c r="L244" s="239"/>
    </row>
    <row r="245" spans="2:12" ht="15">
      <c r="B245" s="7"/>
      <c r="C245" s="7"/>
      <c r="D245" s="24"/>
      <c r="E245" s="24" t="s">
        <v>398</v>
      </c>
      <c r="F245" s="24" t="s">
        <v>399</v>
      </c>
      <c r="G245" s="110"/>
      <c r="H245" s="110"/>
      <c r="I245" s="110"/>
      <c r="J245" s="110"/>
      <c r="K245" s="239"/>
      <c r="L245" s="239"/>
    </row>
    <row r="246" spans="2:12" ht="25.5">
      <c r="B246" s="7"/>
      <c r="C246" s="7"/>
      <c r="D246" s="67">
        <v>424</v>
      </c>
      <c r="E246" s="24"/>
      <c r="F246" s="24" t="s">
        <v>400</v>
      </c>
      <c r="G246" s="110">
        <f>SUM(G247:G250)</f>
        <v>0</v>
      </c>
      <c r="H246" s="110"/>
      <c r="I246" s="110"/>
      <c r="J246" s="110">
        <f>SUM(J247:J250)</f>
        <v>0</v>
      </c>
      <c r="K246" s="239"/>
      <c r="L246" s="239"/>
    </row>
    <row r="247" spans="2:12" ht="15">
      <c r="B247" s="7"/>
      <c r="C247" s="7"/>
      <c r="D247" s="24"/>
      <c r="E247" s="24">
        <v>4241</v>
      </c>
      <c r="F247" s="24" t="s">
        <v>401</v>
      </c>
      <c r="G247" s="110"/>
      <c r="H247" s="110"/>
      <c r="I247" s="110"/>
      <c r="J247" s="110"/>
      <c r="K247" s="239"/>
      <c r="L247" s="239"/>
    </row>
    <row r="248" spans="2:12" ht="25.5">
      <c r="B248" s="7"/>
      <c r="C248" s="7"/>
      <c r="D248" s="24"/>
      <c r="E248" s="24">
        <v>4242</v>
      </c>
      <c r="F248" s="24" t="s">
        <v>402</v>
      </c>
      <c r="G248" s="110"/>
      <c r="H248" s="110"/>
      <c r="I248" s="110"/>
      <c r="J248" s="110"/>
      <c r="K248" s="239"/>
      <c r="L248" s="239"/>
    </row>
    <row r="249" spans="2:12" ht="15">
      <c r="B249" s="7"/>
      <c r="C249" s="7"/>
      <c r="D249" s="67"/>
      <c r="E249" s="24">
        <v>4243</v>
      </c>
      <c r="F249" s="24" t="s">
        <v>403</v>
      </c>
      <c r="G249" s="110"/>
      <c r="H249" s="110"/>
      <c r="I249" s="110"/>
      <c r="J249" s="110"/>
      <c r="K249" s="239"/>
      <c r="L249" s="239"/>
    </row>
    <row r="250" spans="2:12" ht="15">
      <c r="B250" s="7"/>
      <c r="C250" s="7"/>
      <c r="D250" s="24"/>
      <c r="E250" s="24">
        <v>4244</v>
      </c>
      <c r="F250" s="24" t="s">
        <v>404</v>
      </c>
      <c r="G250" s="110"/>
      <c r="H250" s="110"/>
      <c r="I250" s="110"/>
      <c r="J250" s="110"/>
      <c r="K250" s="239"/>
      <c r="L250" s="239"/>
    </row>
    <row r="251" spans="2:12" ht="15">
      <c r="B251" s="7"/>
      <c r="C251" s="7"/>
      <c r="D251" s="24">
        <v>425</v>
      </c>
      <c r="E251" s="24"/>
      <c r="F251" s="24" t="s">
        <v>405</v>
      </c>
      <c r="G251" s="110">
        <f>SUM(G252:G253)</f>
        <v>0</v>
      </c>
      <c r="H251" s="110"/>
      <c r="I251" s="110"/>
      <c r="J251" s="110">
        <f>SUM(J252:J253)</f>
        <v>0</v>
      </c>
      <c r="K251" s="239"/>
      <c r="L251" s="239"/>
    </row>
    <row r="252" spans="2:12" ht="15">
      <c r="B252" s="7"/>
      <c r="C252" s="7"/>
      <c r="D252" s="67"/>
      <c r="E252" s="24">
        <v>4251</v>
      </c>
      <c r="F252" s="24" t="s">
        <v>406</v>
      </c>
      <c r="G252" s="110"/>
      <c r="H252" s="110"/>
      <c r="I252" s="110"/>
      <c r="J252" s="110"/>
      <c r="K252" s="239"/>
      <c r="L252" s="239"/>
    </row>
    <row r="253" spans="2:12" ht="15">
      <c r="B253" s="7"/>
      <c r="C253" s="7"/>
      <c r="D253" s="24"/>
      <c r="E253" s="24">
        <v>4252</v>
      </c>
      <c r="F253" s="24" t="s">
        <v>407</v>
      </c>
      <c r="G253" s="110"/>
      <c r="H253" s="110"/>
      <c r="I253" s="110"/>
      <c r="J253" s="110"/>
      <c r="K253" s="239"/>
      <c r="L253" s="239"/>
    </row>
    <row r="254" spans="2:12" ht="15">
      <c r="B254" s="7"/>
      <c r="C254" s="7"/>
      <c r="D254" s="24">
        <v>426</v>
      </c>
      <c r="E254" s="24"/>
      <c r="F254" s="24" t="s">
        <v>408</v>
      </c>
      <c r="G254" s="110">
        <f>SUM(G255:G258)</f>
        <v>12251.97</v>
      </c>
      <c r="H254" s="110"/>
      <c r="I254" s="110"/>
      <c r="J254" s="110">
        <f>SUM(J255:J258)</f>
        <v>3318.08</v>
      </c>
      <c r="K254" s="239">
        <f>J254/G254*100</f>
        <v>27.082012117235028</v>
      </c>
      <c r="L254" s="239"/>
    </row>
    <row r="255" spans="2:12" ht="15">
      <c r="B255" s="7"/>
      <c r="C255" s="7"/>
      <c r="D255" s="67"/>
      <c r="E255" s="24">
        <v>4261</v>
      </c>
      <c r="F255" s="24" t="s">
        <v>409</v>
      </c>
      <c r="G255" s="110"/>
      <c r="H255" s="110"/>
      <c r="I255" s="110"/>
      <c r="J255" s="110"/>
      <c r="K255" s="239"/>
      <c r="L255" s="239"/>
    </row>
    <row r="256" spans="2:12" ht="15">
      <c r="B256" s="7"/>
      <c r="C256" s="7"/>
      <c r="D256" s="24"/>
      <c r="E256" s="24">
        <v>4262</v>
      </c>
      <c r="F256" s="24" t="s">
        <v>410</v>
      </c>
      <c r="G256" s="110"/>
      <c r="H256" s="110"/>
      <c r="I256" s="110"/>
      <c r="J256" s="110"/>
      <c r="K256" s="239"/>
      <c r="L256" s="239"/>
    </row>
    <row r="257" spans="2:12" ht="15">
      <c r="B257" s="7"/>
      <c r="C257" s="7"/>
      <c r="D257" s="24"/>
      <c r="E257" s="24">
        <v>4263</v>
      </c>
      <c r="F257" s="24" t="s">
        <v>411</v>
      </c>
      <c r="G257" s="110">
        <v>12251.97</v>
      </c>
      <c r="H257" s="110"/>
      <c r="I257" s="110"/>
      <c r="J257" s="110">
        <v>3318.08</v>
      </c>
      <c r="K257" s="239">
        <f>J257/G257*100</f>
        <v>27.082012117235028</v>
      </c>
      <c r="L257" s="239"/>
    </row>
    <row r="258" spans="2:12" ht="15">
      <c r="B258" s="7"/>
      <c r="C258" s="7"/>
      <c r="D258" s="67"/>
      <c r="E258" s="24">
        <v>4264</v>
      </c>
      <c r="F258" s="24" t="s">
        <v>412</v>
      </c>
      <c r="G258" s="110"/>
      <c r="H258" s="110"/>
      <c r="I258" s="110"/>
      <c r="J258" s="110"/>
      <c r="K258" s="239"/>
      <c r="L258" s="239"/>
    </row>
    <row r="259" spans="2:12" ht="25.5">
      <c r="B259" s="55" t="s">
        <v>413</v>
      </c>
      <c r="C259" s="55" t="s">
        <v>413</v>
      </c>
      <c r="D259" s="66"/>
      <c r="E259" s="66"/>
      <c r="F259" s="66" t="s">
        <v>414</v>
      </c>
      <c r="G259" s="113">
        <f>G260</f>
        <v>0</v>
      </c>
      <c r="H259" s="113">
        <f>H260</f>
        <v>0</v>
      </c>
      <c r="I259" s="103">
        <f>H259</f>
        <v>0</v>
      </c>
      <c r="J259" s="113">
        <f>J260</f>
        <v>0</v>
      </c>
      <c r="K259" s="241" t="e">
        <f>J259/G259*100</f>
        <v>#DIV/0!</v>
      </c>
      <c r="L259" s="241" t="e">
        <f>J259/I259*100</f>
        <v>#DIV/0!</v>
      </c>
    </row>
    <row r="260" spans="2:12" ht="15">
      <c r="B260" s="7"/>
      <c r="C260" s="7"/>
      <c r="D260" s="24" t="s">
        <v>415</v>
      </c>
      <c r="E260" s="24"/>
      <c r="F260" s="24" t="s">
        <v>416</v>
      </c>
      <c r="G260" s="110">
        <f>SUM(G261:G262)</f>
        <v>0</v>
      </c>
      <c r="H260" s="110"/>
      <c r="I260" s="110"/>
      <c r="J260" s="110">
        <f>SUM(J261:J262)</f>
        <v>0</v>
      </c>
      <c r="K260" s="239"/>
      <c r="L260" s="239"/>
    </row>
    <row r="261" spans="2:12" ht="15">
      <c r="B261" s="7"/>
      <c r="C261" s="7"/>
      <c r="D261" s="67"/>
      <c r="E261" s="24" t="s">
        <v>417</v>
      </c>
      <c r="F261" s="24" t="s">
        <v>418</v>
      </c>
      <c r="G261" s="110"/>
      <c r="H261" s="110"/>
      <c r="I261" s="110"/>
      <c r="J261" s="110"/>
      <c r="K261" s="239"/>
      <c r="L261" s="239"/>
    </row>
    <row r="262" spans="2:12" ht="25.5">
      <c r="B262" s="7"/>
      <c r="C262" s="7"/>
      <c r="D262" s="24"/>
      <c r="E262" s="24">
        <v>4312</v>
      </c>
      <c r="F262" s="24" t="s">
        <v>419</v>
      </c>
      <c r="G262" s="110"/>
      <c r="H262" s="110"/>
      <c r="I262" s="110"/>
      <c r="J262" s="110"/>
      <c r="K262" s="239"/>
      <c r="L262" s="239"/>
    </row>
    <row r="263" spans="2:12" ht="25.5">
      <c r="B263" s="55" t="s">
        <v>420</v>
      </c>
      <c r="C263" s="55" t="s">
        <v>420</v>
      </c>
      <c r="D263" s="66"/>
      <c r="E263" s="66"/>
      <c r="F263" s="66" t="s">
        <v>421</v>
      </c>
      <c r="G263" s="113">
        <f>G264</f>
        <v>0</v>
      </c>
      <c r="H263" s="113">
        <f>H264</f>
        <v>0</v>
      </c>
      <c r="I263" s="103">
        <f>H263</f>
        <v>0</v>
      </c>
      <c r="J263" s="113">
        <f>J264</f>
        <v>0</v>
      </c>
      <c r="K263" s="241" t="e">
        <f>J263/G263*100</f>
        <v>#DIV/0!</v>
      </c>
      <c r="L263" s="241" t="e">
        <f>J263/I263*100</f>
        <v>#DIV/0!</v>
      </c>
    </row>
    <row r="264" spans="2:12" ht="15">
      <c r="B264" s="7"/>
      <c r="C264" s="7"/>
      <c r="D264" s="67" t="s">
        <v>422</v>
      </c>
      <c r="E264" s="24"/>
      <c r="F264" s="24" t="s">
        <v>423</v>
      </c>
      <c r="G264" s="110">
        <f>SUM(G265)</f>
        <v>0</v>
      </c>
      <c r="H264" s="110"/>
      <c r="I264" s="110"/>
      <c r="J264" s="110">
        <f>SUM(J265)</f>
        <v>0</v>
      </c>
      <c r="K264" s="239"/>
      <c r="L264" s="239"/>
    </row>
    <row r="265" spans="2:12" ht="15">
      <c r="B265" s="7"/>
      <c r="C265" s="7"/>
      <c r="D265" s="24"/>
      <c r="E265" s="24" t="s">
        <v>424</v>
      </c>
      <c r="F265" s="24" t="s">
        <v>425</v>
      </c>
      <c r="G265" s="110"/>
      <c r="H265" s="110"/>
      <c r="I265" s="110"/>
      <c r="J265" s="110"/>
      <c r="K265" s="239"/>
      <c r="L265" s="239"/>
    </row>
    <row r="266" spans="2:12" ht="25.5">
      <c r="B266" s="55" t="s">
        <v>426</v>
      </c>
      <c r="C266" s="55" t="s">
        <v>426</v>
      </c>
      <c r="D266" s="66"/>
      <c r="E266" s="66"/>
      <c r="F266" s="66" t="s">
        <v>427</v>
      </c>
      <c r="G266" s="113">
        <f>G267+G269+G271+G273</f>
        <v>0</v>
      </c>
      <c r="H266" s="113">
        <f>H267+H269+H271+H273</f>
        <v>0</v>
      </c>
      <c r="I266" s="103">
        <f>H266</f>
        <v>0</v>
      </c>
      <c r="J266" s="113">
        <f>J267+J269+J271+J273</f>
        <v>0</v>
      </c>
      <c r="K266" s="241" t="e">
        <f>J266/G266*100</f>
        <v>#DIV/0!</v>
      </c>
      <c r="L266" s="241" t="e">
        <f>J266/I266*100</f>
        <v>#DIV/0!</v>
      </c>
    </row>
    <row r="267" spans="2:12" ht="15">
      <c r="B267" s="7"/>
      <c r="C267" s="7"/>
      <c r="D267" s="67" t="s">
        <v>428</v>
      </c>
      <c r="E267" s="24"/>
      <c r="F267" s="24" t="s">
        <v>429</v>
      </c>
      <c r="G267" s="110">
        <f>SUM(G268)</f>
        <v>0</v>
      </c>
      <c r="H267" s="110"/>
      <c r="I267" s="110"/>
      <c r="J267" s="110">
        <f>SUM(J268)</f>
        <v>0</v>
      </c>
      <c r="K267" s="239"/>
      <c r="L267" s="239"/>
    </row>
    <row r="268" spans="2:12" ht="15">
      <c r="B268" s="7"/>
      <c r="C268" s="7"/>
      <c r="D268" s="24"/>
      <c r="E268" s="24" t="s">
        <v>430</v>
      </c>
      <c r="F268" s="24" t="s">
        <v>429</v>
      </c>
      <c r="G268" s="110"/>
      <c r="H268" s="110"/>
      <c r="I268" s="110"/>
      <c r="J268" s="110"/>
      <c r="K268" s="239"/>
      <c r="L268" s="239"/>
    </row>
    <row r="269" spans="2:12" ht="15">
      <c r="B269" s="7"/>
      <c r="C269" s="7"/>
      <c r="D269" s="24" t="s">
        <v>431</v>
      </c>
      <c r="E269" s="24"/>
      <c r="F269" s="24" t="s">
        <v>432</v>
      </c>
      <c r="G269" s="110">
        <f>SUM(G270)</f>
        <v>0</v>
      </c>
      <c r="H269" s="110"/>
      <c r="I269" s="110"/>
      <c r="J269" s="110">
        <f>SUM(J270)</f>
        <v>0</v>
      </c>
      <c r="K269" s="239"/>
      <c r="L269" s="239"/>
    </row>
    <row r="270" spans="2:12" ht="15">
      <c r="B270" s="7"/>
      <c r="C270" s="7"/>
      <c r="D270" s="67"/>
      <c r="E270" s="24" t="s">
        <v>433</v>
      </c>
      <c r="F270" s="24" t="s">
        <v>432</v>
      </c>
      <c r="G270" s="110"/>
      <c r="H270" s="110"/>
      <c r="I270" s="110"/>
      <c r="J270" s="110"/>
      <c r="K270" s="239"/>
      <c r="L270" s="239"/>
    </row>
    <row r="271" spans="2:12" ht="15">
      <c r="B271" s="7"/>
      <c r="C271" s="7"/>
      <c r="D271" s="24" t="s">
        <v>434</v>
      </c>
      <c r="E271" s="24"/>
      <c r="F271" s="24" t="s">
        <v>435</v>
      </c>
      <c r="G271" s="110">
        <f>SUM(G272)</f>
        <v>0</v>
      </c>
      <c r="H271" s="110"/>
      <c r="I271" s="110"/>
      <c r="J271" s="110">
        <f>SUM(J272)</f>
        <v>0</v>
      </c>
      <c r="K271" s="239"/>
      <c r="L271" s="239"/>
    </row>
    <row r="272" spans="2:12" ht="15">
      <c r="B272" s="7"/>
      <c r="C272" s="7"/>
      <c r="D272" s="24"/>
      <c r="E272" s="24" t="s">
        <v>436</v>
      </c>
      <c r="F272" s="24" t="s">
        <v>435</v>
      </c>
      <c r="G272" s="110"/>
      <c r="H272" s="110"/>
      <c r="I272" s="110"/>
      <c r="J272" s="110"/>
      <c r="K272" s="239"/>
      <c r="L272" s="239"/>
    </row>
    <row r="273" spans="2:12" ht="15">
      <c r="B273" s="7"/>
      <c r="C273" s="7"/>
      <c r="D273" s="67" t="s">
        <v>437</v>
      </c>
      <c r="E273" s="24"/>
      <c r="F273" s="24" t="s">
        <v>438</v>
      </c>
      <c r="G273" s="110">
        <f>SUM(G274)</f>
        <v>0</v>
      </c>
      <c r="H273" s="110"/>
      <c r="I273" s="110"/>
      <c r="J273" s="110">
        <f>SUM(J274)</f>
        <v>0</v>
      </c>
      <c r="K273" s="239"/>
      <c r="L273" s="239"/>
    </row>
    <row r="274" spans="2:12" ht="15">
      <c r="B274" s="7"/>
      <c r="C274" s="7"/>
      <c r="D274" s="24"/>
      <c r="E274" s="24" t="s">
        <v>439</v>
      </c>
      <c r="F274" s="24" t="s">
        <v>438</v>
      </c>
      <c r="G274" s="110"/>
      <c r="H274" s="108"/>
      <c r="I274" s="110"/>
      <c r="J274" s="114"/>
      <c r="K274" s="239"/>
      <c r="L274" s="239"/>
    </row>
    <row r="275" spans="2:12" ht="15">
      <c r="B275" s="7"/>
      <c r="C275" s="24"/>
      <c r="D275" s="24"/>
      <c r="E275" s="7"/>
      <c r="F275" s="7"/>
      <c r="G275" s="110"/>
      <c r="H275" s="110"/>
      <c r="I275" s="110"/>
      <c r="J275" s="114"/>
      <c r="K275" s="239"/>
      <c r="L275" s="243"/>
    </row>
  </sheetData>
  <sheetProtection/>
  <mergeCells count="7">
    <mergeCell ref="B4:L4"/>
    <mergeCell ref="B2:L2"/>
    <mergeCell ref="B77:F77"/>
    <mergeCell ref="B78:F78"/>
    <mergeCell ref="B8:F8"/>
    <mergeCell ref="B9:F9"/>
    <mergeCell ref="B6:L6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3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1.28515625" style="0" customWidth="1"/>
    <col min="2" max="2" width="37.7109375" style="0" customWidth="1"/>
    <col min="3" max="6" width="18.7109375" style="0" customWidth="1"/>
    <col min="7" max="8" width="8.7109375" style="0" customWidth="1"/>
  </cols>
  <sheetData>
    <row r="1" spans="2:8" ht="18">
      <c r="B1" s="2"/>
      <c r="C1" s="2"/>
      <c r="D1" s="2"/>
      <c r="E1" s="2"/>
      <c r="F1" s="3"/>
      <c r="G1" s="3"/>
      <c r="H1" s="3"/>
    </row>
    <row r="2" spans="2:8" ht="15.75" customHeight="1">
      <c r="B2" s="262" t="s">
        <v>47</v>
      </c>
      <c r="C2" s="262"/>
      <c r="D2" s="262"/>
      <c r="E2" s="262"/>
      <c r="F2" s="262"/>
      <c r="G2" s="262"/>
      <c r="H2" s="262"/>
    </row>
    <row r="3" spans="2:8" ht="18">
      <c r="B3" s="37"/>
      <c r="C3" s="37"/>
      <c r="D3" s="37"/>
      <c r="E3" s="37"/>
      <c r="F3" s="38"/>
      <c r="G3" s="38"/>
      <c r="H3" s="38"/>
    </row>
    <row r="4" spans="2:8" ht="42" customHeight="1">
      <c r="B4" s="31" t="s">
        <v>8</v>
      </c>
      <c r="C4" s="31" t="s">
        <v>19</v>
      </c>
      <c r="D4" s="31" t="s">
        <v>61</v>
      </c>
      <c r="E4" s="31" t="s">
        <v>58</v>
      </c>
      <c r="F4" s="31" t="s">
        <v>676</v>
      </c>
      <c r="G4" s="31" t="s">
        <v>20</v>
      </c>
      <c r="H4" s="31" t="s">
        <v>59</v>
      </c>
    </row>
    <row r="5" spans="2:8" s="22" customFormat="1" ht="11.25"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 t="s">
        <v>22</v>
      </c>
      <c r="H5" s="32" t="s">
        <v>23</v>
      </c>
    </row>
    <row r="6" spans="2:8" ht="15">
      <c r="B6" s="6" t="s">
        <v>46</v>
      </c>
      <c r="C6" s="4">
        <f>C7+C10+C12+C14+C17+C21+C24+C26</f>
        <v>159726.12</v>
      </c>
      <c r="D6" s="4">
        <f>D7+D10+D12+D14+D17+D21+D24+D26</f>
        <v>680611.2795732962</v>
      </c>
      <c r="E6" s="4">
        <f>E7+E10+E12+E14+E17+E21+E24+E26</f>
        <v>680611.2795732962</v>
      </c>
      <c r="F6" s="4">
        <f>F7+F10+F12+F14+F17+F21+F24+F26</f>
        <v>486681.56</v>
      </c>
      <c r="G6" s="116">
        <f>F6/C6*100</f>
        <v>304.69754101583385</v>
      </c>
      <c r="H6" s="116">
        <f>F6/E6*100</f>
        <v>71.50653752096514</v>
      </c>
    </row>
    <row r="7" spans="2:8" ht="15">
      <c r="B7" s="6" t="s">
        <v>44</v>
      </c>
      <c r="C7" s="69">
        <f>SUM(C8:C9)</f>
        <v>39125.09</v>
      </c>
      <c r="D7" s="69">
        <f>SUM(D8:D9)</f>
        <v>168087.62486561816</v>
      </c>
      <c r="E7" s="69">
        <f>SUM(E8:E9)</f>
        <v>168087.62486561816</v>
      </c>
      <c r="F7" s="69">
        <f>SUM(F8:F9)</f>
        <v>57231.61</v>
      </c>
      <c r="G7" s="116">
        <f aca="true" t="shared" si="0" ref="G7:G18">F7/C7*100</f>
        <v>146.2785389119872</v>
      </c>
      <c r="H7" s="116">
        <f aca="true" t="shared" si="1" ref="H7:H19">F7/E7*100</f>
        <v>34.04867553203589</v>
      </c>
    </row>
    <row r="8" spans="2:8" ht="15">
      <c r="B8" s="27" t="s">
        <v>43</v>
      </c>
      <c r="C8" s="4">
        <f>' Račun prihoda i rashoda'!G12+' Račun prihoda i rashoda'!G61</f>
        <v>39125.09</v>
      </c>
      <c r="D8" s="4">
        <f>D32</f>
        <v>168087.62486561816</v>
      </c>
      <c r="E8" s="4">
        <f>E32</f>
        <v>168087.62486561816</v>
      </c>
      <c r="F8" s="4">
        <f>' Račun prihoda i rashoda'!J12+' Račun prihoda i rashoda'!J61</f>
        <v>57231.61</v>
      </c>
      <c r="G8" s="116">
        <f t="shared" si="0"/>
        <v>146.2785389119872</v>
      </c>
      <c r="H8" s="116">
        <f t="shared" si="1"/>
        <v>34.04867553203589</v>
      </c>
    </row>
    <row r="9" spans="2:8" ht="15" hidden="1">
      <c r="B9" s="26" t="s">
        <v>42</v>
      </c>
      <c r="C9" s="4"/>
      <c r="D9" s="4"/>
      <c r="E9" s="4"/>
      <c r="F9" s="4"/>
      <c r="G9" s="116" t="e">
        <f t="shared" si="0"/>
        <v>#DIV/0!</v>
      </c>
      <c r="H9" s="116" t="e">
        <f t="shared" si="1"/>
        <v>#DIV/0!</v>
      </c>
    </row>
    <row r="10" spans="2:8" ht="15" hidden="1">
      <c r="B10" s="6" t="s">
        <v>41</v>
      </c>
      <c r="C10" s="69">
        <f>SUM(C11)</f>
        <v>0</v>
      </c>
      <c r="D10" s="69">
        <f>SUM(D11)</f>
        <v>0</v>
      </c>
      <c r="E10" s="69">
        <f>SUM(E11)</f>
        <v>0</v>
      </c>
      <c r="F10" s="69">
        <f>SUM(F11)</f>
        <v>0</v>
      </c>
      <c r="G10" s="116" t="e">
        <f t="shared" si="0"/>
        <v>#DIV/0!</v>
      </c>
      <c r="H10" s="116" t="e">
        <f t="shared" si="1"/>
        <v>#DIV/0!</v>
      </c>
    </row>
    <row r="11" spans="2:8" ht="15" hidden="1">
      <c r="B11" s="25" t="s">
        <v>40</v>
      </c>
      <c r="C11" s="4"/>
      <c r="D11" s="4"/>
      <c r="E11" s="4"/>
      <c r="F11" s="4"/>
      <c r="G11" s="116" t="e">
        <f t="shared" si="0"/>
        <v>#DIV/0!</v>
      </c>
      <c r="H11" s="116" t="e">
        <f t="shared" si="1"/>
        <v>#DIV/0!</v>
      </c>
    </row>
    <row r="12" spans="2:8" ht="15">
      <c r="B12" s="6" t="s">
        <v>39</v>
      </c>
      <c r="C12" s="69">
        <f>SUM(C13)</f>
        <v>0</v>
      </c>
      <c r="D12" s="69">
        <f>SUM(D13)</f>
        <v>0</v>
      </c>
      <c r="E12" s="69">
        <f>SUM(E13)</f>
        <v>0</v>
      </c>
      <c r="F12" s="69">
        <f>SUM(F13)</f>
        <v>0</v>
      </c>
      <c r="G12" s="247"/>
      <c r="H12" s="115"/>
    </row>
    <row r="13" spans="2:8" ht="15">
      <c r="B13" s="25" t="s">
        <v>38</v>
      </c>
      <c r="C13" s="4">
        <v>0</v>
      </c>
      <c r="D13" s="4">
        <f>D37</f>
        <v>0</v>
      </c>
      <c r="E13" s="4">
        <f>E37</f>
        <v>0</v>
      </c>
      <c r="F13" s="4">
        <v>0</v>
      </c>
      <c r="G13" s="248"/>
      <c r="H13" s="116"/>
    </row>
    <row r="14" spans="2:8" ht="15">
      <c r="B14" s="6" t="s">
        <v>440</v>
      </c>
      <c r="C14" s="69">
        <f>SUM(C15:C16)</f>
        <v>112914.23000000001</v>
      </c>
      <c r="D14" s="69">
        <f>SUM(D15:D16)</f>
        <v>253193.90489017186</v>
      </c>
      <c r="E14" s="69">
        <f>SUM(E15:E16)</f>
        <v>253193.90489017186</v>
      </c>
      <c r="F14" s="69">
        <f>SUM(F15:F16)</f>
        <v>121434.31999999999</v>
      </c>
      <c r="G14" s="116">
        <f t="shared" si="0"/>
        <v>107.54562998835486</v>
      </c>
      <c r="H14" s="116">
        <f t="shared" si="1"/>
        <v>47.96099655427118</v>
      </c>
    </row>
    <row r="15" spans="2:8" ht="15">
      <c r="B15" s="70" t="s">
        <v>441</v>
      </c>
      <c r="C15" s="4"/>
      <c r="D15" s="4"/>
      <c r="E15" s="4"/>
      <c r="F15" s="4"/>
      <c r="G15" s="116"/>
      <c r="H15" s="116"/>
    </row>
    <row r="16" spans="2:8" ht="15">
      <c r="B16" s="26" t="s">
        <v>442</v>
      </c>
      <c r="C16" s="4">
        <f>' Račun prihoda i rashoda'!G40+' Račun prihoda i rashoda'!G56+' Račun prihoda i rashoda'!G32</f>
        <v>112914.23000000001</v>
      </c>
      <c r="D16" s="4">
        <f>D40</f>
        <v>253193.90489017186</v>
      </c>
      <c r="E16" s="4">
        <f>E40</f>
        <v>253193.90489017186</v>
      </c>
      <c r="F16" s="4">
        <f>' Račun prihoda i rashoda'!J40+' Račun prihoda i rashoda'!J56+' Račun prihoda i rashoda'!J32</f>
        <v>121434.31999999999</v>
      </c>
      <c r="G16" s="116">
        <f t="shared" si="0"/>
        <v>107.54562998835486</v>
      </c>
      <c r="H16" s="116">
        <f t="shared" si="1"/>
        <v>47.96099655427118</v>
      </c>
    </row>
    <row r="17" spans="2:8" ht="15">
      <c r="B17" s="6" t="s">
        <v>443</v>
      </c>
      <c r="C17" s="69">
        <f>SUM(C18:C20)</f>
        <v>7686.8</v>
      </c>
      <c r="D17" s="69">
        <f>SUM(D18:D20)</f>
        <v>259329.74981750612</v>
      </c>
      <c r="E17" s="69">
        <f>SUM(E18:E20)</f>
        <v>259329.74981750612</v>
      </c>
      <c r="F17" s="69">
        <f>SUM(F18:F20)</f>
        <v>67915.63</v>
      </c>
      <c r="G17" s="116">
        <f t="shared" si="0"/>
        <v>883.5358016339699</v>
      </c>
      <c r="H17" s="116">
        <f t="shared" si="1"/>
        <v>26.188908155656325</v>
      </c>
    </row>
    <row r="18" spans="2:8" ht="15">
      <c r="B18" s="70" t="s">
        <v>452</v>
      </c>
      <c r="C18" s="4">
        <f>' Račun prihoda i rashoda'!G24</f>
        <v>7686.8</v>
      </c>
      <c r="D18" s="4">
        <f aca="true" t="shared" si="2" ref="D18:E20">D42</f>
        <v>254999.66819297895</v>
      </c>
      <c r="E18" s="4">
        <f t="shared" si="2"/>
        <v>254999.66819297895</v>
      </c>
      <c r="F18" s="4">
        <f>' Račun prihoda i rashoda'!J24</f>
        <v>67915.63</v>
      </c>
      <c r="G18" s="116">
        <f t="shared" si="0"/>
        <v>883.5358016339699</v>
      </c>
      <c r="H18" s="116">
        <f t="shared" si="1"/>
        <v>26.63361504792341</v>
      </c>
    </row>
    <row r="19" spans="2:8" ht="15">
      <c r="B19" s="70" t="s">
        <v>453</v>
      </c>
      <c r="C19" s="4">
        <f>' Račun prihoda i rashoda'!G27</f>
        <v>0</v>
      </c>
      <c r="D19" s="4">
        <f t="shared" si="2"/>
        <v>4330.081624527174</v>
      </c>
      <c r="E19" s="4">
        <f t="shared" si="2"/>
        <v>4330.081624527174</v>
      </c>
      <c r="F19" s="4">
        <f>' Račun prihoda i rashoda'!J27</f>
        <v>0</v>
      </c>
      <c r="G19" s="116"/>
      <c r="H19" s="116">
        <f t="shared" si="1"/>
        <v>0</v>
      </c>
    </row>
    <row r="20" spans="2:8" ht="15">
      <c r="B20" s="70" t="s">
        <v>444</v>
      </c>
      <c r="C20" s="4">
        <f>' Račun prihoda i rashoda'!G29</f>
        <v>0</v>
      </c>
      <c r="D20" s="4">
        <f t="shared" si="2"/>
        <v>0</v>
      </c>
      <c r="E20" s="4">
        <f t="shared" si="2"/>
        <v>0</v>
      </c>
      <c r="F20" s="4">
        <f>' Račun prihoda i rashoda'!J29</f>
        <v>0</v>
      </c>
      <c r="G20" s="116"/>
      <c r="H20" s="116"/>
    </row>
    <row r="21" spans="2:8" ht="15">
      <c r="B21" s="6" t="s">
        <v>445</v>
      </c>
      <c r="C21" s="69">
        <f>SUM(C22:C23)</f>
        <v>0</v>
      </c>
      <c r="D21" s="69">
        <f>SUM(D22:D23)</f>
        <v>0</v>
      </c>
      <c r="E21" s="69">
        <f>SUM(E22:E23)</f>
        <v>0</v>
      </c>
      <c r="F21" s="69">
        <f>SUM(F22:F23)</f>
        <v>0</v>
      </c>
      <c r="G21" s="116"/>
      <c r="H21" s="116"/>
    </row>
    <row r="22" spans="2:8" ht="15">
      <c r="B22" s="26" t="s">
        <v>446</v>
      </c>
      <c r="C22" s="4">
        <f>' Račun prihoda i rashoda'!G58</f>
        <v>0</v>
      </c>
      <c r="D22" s="4">
        <f>' Račun prihoda i rashoda'!H58</f>
        <v>0</v>
      </c>
      <c r="E22" s="4">
        <f>' Račun prihoda i rashoda'!I58</f>
        <v>0</v>
      </c>
      <c r="F22" s="4">
        <f>' Račun prihoda i rashoda'!J58</f>
        <v>0</v>
      </c>
      <c r="G22" s="116"/>
      <c r="H22" s="116"/>
    </row>
    <row r="23" spans="2:8" ht="15">
      <c r="B23" s="26" t="s">
        <v>447</v>
      </c>
      <c r="C23" s="4"/>
      <c r="D23" s="4"/>
      <c r="E23" s="4"/>
      <c r="F23" s="4"/>
      <c r="G23" s="116"/>
      <c r="H23" s="116"/>
    </row>
    <row r="24" spans="2:8" ht="38.25">
      <c r="B24" s="6" t="s">
        <v>448</v>
      </c>
      <c r="C24" s="53">
        <f>SUM(C25)</f>
        <v>0</v>
      </c>
      <c r="D24" s="53">
        <f>SUM(D25)</f>
        <v>0</v>
      </c>
      <c r="E24" s="53">
        <f>SUM(E25)</f>
        <v>0</v>
      </c>
      <c r="F24" s="53">
        <f>SUM(F25)</f>
        <v>240100</v>
      </c>
      <c r="G24" s="116"/>
      <c r="H24" s="116"/>
    </row>
    <row r="25" spans="2:8" s="51" customFormat="1" ht="38.25">
      <c r="B25" s="70" t="s">
        <v>449</v>
      </c>
      <c r="C25" s="50">
        <f>' Račun prihoda i rashoda'!G67</f>
        <v>0</v>
      </c>
      <c r="D25" s="50">
        <f>' Račun prihoda i rashoda'!H67</f>
        <v>0</v>
      </c>
      <c r="E25" s="50">
        <f>' Račun prihoda i rashoda'!I67</f>
        <v>0</v>
      </c>
      <c r="F25" s="50">
        <f>' Račun prihoda i rashoda'!J67</f>
        <v>240100</v>
      </c>
      <c r="G25" s="116"/>
      <c r="H25" s="116"/>
    </row>
    <row r="26" spans="2:8" ht="15">
      <c r="B26" s="6" t="s">
        <v>450</v>
      </c>
      <c r="C26" s="69">
        <f>SUM(C27)</f>
        <v>0</v>
      </c>
      <c r="D26" s="69">
        <f>SUM(D27)</f>
        <v>0</v>
      </c>
      <c r="E26" s="69">
        <f>SUM(E27)</f>
        <v>0</v>
      </c>
      <c r="F26" s="69">
        <f>SUM(F27)</f>
        <v>0</v>
      </c>
      <c r="G26" s="116"/>
      <c r="H26" s="116"/>
    </row>
    <row r="27" spans="2:8" ht="15">
      <c r="B27" s="26" t="s">
        <v>451</v>
      </c>
      <c r="C27" s="4"/>
      <c r="D27" s="4"/>
      <c r="E27" s="5"/>
      <c r="F27" s="23"/>
      <c r="G27" s="116"/>
      <c r="H27" s="116"/>
    </row>
    <row r="28" spans="2:8" ht="15">
      <c r="B28" s="25"/>
      <c r="C28" s="4"/>
      <c r="D28" s="4"/>
      <c r="E28" s="5"/>
      <c r="F28" s="23"/>
      <c r="G28" s="116"/>
      <c r="H28" s="116"/>
    </row>
    <row r="29" spans="2:8" ht="15">
      <c r="B29" s="25"/>
      <c r="C29" s="4"/>
      <c r="D29" s="4"/>
      <c r="E29" s="5"/>
      <c r="F29" s="23"/>
      <c r="G29" s="116"/>
      <c r="H29" s="116"/>
    </row>
    <row r="30" spans="2:8" ht="15.75" customHeight="1">
      <c r="B30" s="6" t="s">
        <v>45</v>
      </c>
      <c r="C30" s="4">
        <f>C31+C34+C36+C38+C41+C45+C48+C50+C52</f>
        <v>171086.07</v>
      </c>
      <c r="D30" s="4">
        <f>D31+D34+D36+D38+D41+D45+D48+D50+D52</f>
        <v>680611.2795732962</v>
      </c>
      <c r="E30" s="4">
        <f>E31+E34+E36+E38+E41+E45+E48+E50+E52</f>
        <v>680611.2795732962</v>
      </c>
      <c r="F30" s="4">
        <f>F31+F34+F36+F38+F41+F45+F48+F50+F52</f>
        <v>304623.64</v>
      </c>
      <c r="G30" s="116">
        <f>F30/C30*100</f>
        <v>190.14510649522782</v>
      </c>
      <c r="H30" s="116">
        <f>F30/E30*100</f>
        <v>51.42364646935287</v>
      </c>
    </row>
    <row r="31" spans="2:8" ht="15.75" customHeight="1">
      <c r="B31" s="6" t="s">
        <v>44</v>
      </c>
      <c r="C31" s="69">
        <f>SUM(C32:C33)</f>
        <v>49614.96</v>
      </c>
      <c r="D31" s="69">
        <f>SUM(D32:D33)</f>
        <v>168087.62486561816</v>
      </c>
      <c r="E31" s="69">
        <f>SUM(E32:E33)</f>
        <v>168087.62486561816</v>
      </c>
      <c r="F31" s="69">
        <f>SUM(F32:F33)</f>
        <v>84975.61</v>
      </c>
      <c r="G31" s="116">
        <f>F31/C31*100</f>
        <v>171.27013707156067</v>
      </c>
      <c r="H31" s="116">
        <f aca="true" t="shared" si="3" ref="H31:H43">F31/E31*100</f>
        <v>0</v>
      </c>
    </row>
    <row r="32" spans="2:8" ht="15">
      <c r="B32" s="27" t="s">
        <v>43</v>
      </c>
      <c r="C32" s="4">
        <v>49614.96</v>
      </c>
      <c r="D32" s="4">
        <f>'Izvještaj po programskoj'!F8</f>
        <v>168087.62486561816</v>
      </c>
      <c r="E32" s="4">
        <f>'Izvještaj po programskoj'!G8</f>
        <v>168087.62486561816</v>
      </c>
      <c r="F32" s="4">
        <f>'Izvještaj po programskoj'!H8</f>
        <v>84975.61</v>
      </c>
      <c r="G32" s="116">
        <f>F32/C32*100</f>
        <v>171.27013707156067</v>
      </c>
      <c r="H32" s="116">
        <f>F32/E32*100</f>
        <v>50.554352271879544</v>
      </c>
    </row>
    <row r="33" spans="2:8" ht="15">
      <c r="B33" s="26" t="s">
        <v>42</v>
      </c>
      <c r="C33" s="4"/>
      <c r="D33" s="4"/>
      <c r="E33" s="4"/>
      <c r="F33" s="4"/>
      <c r="G33" s="116"/>
      <c r="H33" s="116"/>
    </row>
    <row r="34" spans="2:8" ht="15">
      <c r="B34" s="6" t="s">
        <v>41</v>
      </c>
      <c r="C34" s="69">
        <f>SUM(C35)</f>
        <v>0</v>
      </c>
      <c r="D34" s="69">
        <f>SUM(D35)</f>
        <v>0</v>
      </c>
      <c r="E34" s="69">
        <f>SUM(E35)</f>
        <v>0</v>
      </c>
      <c r="F34" s="69">
        <f>SUM(F35)</f>
        <v>0</v>
      </c>
      <c r="G34" s="116"/>
      <c r="H34" s="116"/>
    </row>
    <row r="35" spans="2:8" ht="15">
      <c r="B35" s="25" t="s">
        <v>40</v>
      </c>
      <c r="C35" s="4"/>
      <c r="D35" s="4"/>
      <c r="E35" s="4"/>
      <c r="F35" s="4"/>
      <c r="G35" s="116"/>
      <c r="H35" s="116"/>
    </row>
    <row r="36" spans="2:8" ht="15">
      <c r="B36" s="6" t="s">
        <v>39</v>
      </c>
      <c r="C36" s="4">
        <f>SUM(C37)</f>
        <v>0</v>
      </c>
      <c r="D36" s="4">
        <f>SUM(D37)</f>
        <v>0</v>
      </c>
      <c r="E36" s="4">
        <f>SUM(E37)</f>
        <v>0</v>
      </c>
      <c r="F36" s="4">
        <f>SUM(F37)</f>
        <v>0</v>
      </c>
      <c r="G36" s="116"/>
      <c r="H36" s="116"/>
    </row>
    <row r="37" spans="2:8" ht="15">
      <c r="B37" s="25" t="s">
        <v>38</v>
      </c>
      <c r="C37" s="4"/>
      <c r="D37" s="4"/>
      <c r="E37" s="4"/>
      <c r="F37" s="4"/>
      <c r="G37" s="116"/>
      <c r="H37" s="116"/>
    </row>
    <row r="38" spans="2:8" ht="15">
      <c r="B38" s="6" t="s">
        <v>440</v>
      </c>
      <c r="C38" s="69">
        <f>SUM(C39:C40)</f>
        <v>42771.52</v>
      </c>
      <c r="D38" s="69">
        <f>SUM(D39:D40)</f>
        <v>253193.90489017186</v>
      </c>
      <c r="E38" s="69">
        <f>SUM(E39:E40)</f>
        <v>253193.90489017186</v>
      </c>
      <c r="F38" s="69">
        <f>SUM(F39:F40)</f>
        <v>74652.81999999999</v>
      </c>
      <c r="G38" s="116">
        <f>F38/C38*100</f>
        <v>174.53861822072255</v>
      </c>
      <c r="H38" s="116">
        <f t="shared" si="3"/>
        <v>29.484445935766978</v>
      </c>
    </row>
    <row r="39" spans="2:8" ht="15">
      <c r="B39" s="70" t="s">
        <v>441</v>
      </c>
      <c r="C39" s="4"/>
      <c r="D39" s="4"/>
      <c r="E39" s="4"/>
      <c r="F39" s="4"/>
      <c r="G39" s="116"/>
      <c r="H39" s="116"/>
    </row>
    <row r="40" spans="2:8" ht="15">
      <c r="B40" s="26" t="s">
        <v>442</v>
      </c>
      <c r="C40" s="4">
        <v>42771.52</v>
      </c>
      <c r="D40" s="4">
        <f>'Izvještaj po programskoj'!F10</f>
        <v>253193.90489017186</v>
      </c>
      <c r="E40" s="4">
        <f>'Izvještaj po programskoj'!G10</f>
        <v>253193.90489017186</v>
      </c>
      <c r="F40" s="4">
        <f>'Izvještaj po programskoj'!H10</f>
        <v>74652.81999999999</v>
      </c>
      <c r="G40" s="116">
        <f>F40/C40*100</f>
        <v>174.53861822072255</v>
      </c>
      <c r="H40" s="116">
        <f t="shared" si="3"/>
        <v>29.484445935766978</v>
      </c>
    </row>
    <row r="41" spans="2:8" ht="15">
      <c r="B41" s="6" t="s">
        <v>443</v>
      </c>
      <c r="C41" s="69">
        <f>SUM(C42:C44)</f>
        <v>78699.59</v>
      </c>
      <c r="D41" s="69">
        <f>SUM(D42:D44)</f>
        <v>259329.74981750612</v>
      </c>
      <c r="E41" s="69">
        <f>SUM(E42:E44)</f>
        <v>259329.74981750612</v>
      </c>
      <c r="F41" s="69">
        <f>SUM(F42:F44)</f>
        <v>144995.21</v>
      </c>
      <c r="G41" s="116">
        <f>F41/C41*100</f>
        <v>184.2388378389265</v>
      </c>
      <c r="H41" s="116">
        <f t="shared" si="3"/>
        <v>55.911521953048236</v>
      </c>
    </row>
    <row r="42" spans="2:8" ht="15">
      <c r="B42" s="70" t="s">
        <v>452</v>
      </c>
      <c r="C42" s="4">
        <v>78699.59</v>
      </c>
      <c r="D42" s="4">
        <f>'Izvještaj po programskoj'!F11</f>
        <v>254999.66819297895</v>
      </c>
      <c r="E42" s="4">
        <f>'Izvještaj po programskoj'!G11</f>
        <v>254999.66819297895</v>
      </c>
      <c r="F42" s="4">
        <f>'Izvještaj po programskoj'!H11</f>
        <v>144015.02</v>
      </c>
      <c r="G42" s="116">
        <f>F42/C42*100</f>
        <v>182.993354857376</v>
      </c>
      <c r="H42" s="116">
        <f t="shared" si="3"/>
        <v>56.47655191888804</v>
      </c>
    </row>
    <row r="43" spans="2:8" ht="15">
      <c r="B43" s="70" t="s">
        <v>453</v>
      </c>
      <c r="C43" s="4"/>
      <c r="D43" s="4">
        <f>'Izvještaj po programskoj'!F12</f>
        <v>4330.081624527174</v>
      </c>
      <c r="E43" s="4">
        <f>'Izvještaj po programskoj'!G12</f>
        <v>4330.081624527174</v>
      </c>
      <c r="F43" s="4">
        <f>'Izvještaj po programskoj'!H12</f>
        <v>980.19</v>
      </c>
      <c r="G43" s="116"/>
      <c r="H43" s="116">
        <f t="shared" si="3"/>
        <v>22.636755724137934</v>
      </c>
    </row>
    <row r="44" spans="2:8" ht="15">
      <c r="B44" s="70" t="s">
        <v>444</v>
      </c>
      <c r="C44" s="4"/>
      <c r="D44" s="4"/>
      <c r="E44" s="4"/>
      <c r="F44" s="4"/>
      <c r="G44" s="116"/>
      <c r="H44" s="116"/>
    </row>
    <row r="45" spans="2:8" ht="15">
      <c r="B45" s="6" t="s">
        <v>445</v>
      </c>
      <c r="C45" s="69">
        <f>SUM(C46:C47)</f>
        <v>0</v>
      </c>
      <c r="D45" s="69">
        <f>SUM(D46:D47)</f>
        <v>0</v>
      </c>
      <c r="E45" s="69">
        <f>SUM(E46:E47)</f>
        <v>0</v>
      </c>
      <c r="F45" s="69">
        <f>SUM(F46:F47)</f>
        <v>0</v>
      </c>
      <c r="G45" s="116"/>
      <c r="H45" s="116"/>
    </row>
    <row r="46" spans="2:8" ht="15">
      <c r="B46" s="26" t="s">
        <v>446</v>
      </c>
      <c r="C46" s="4"/>
      <c r="D46" s="4"/>
      <c r="E46" s="4"/>
      <c r="F46" s="4"/>
      <c r="G46" s="116"/>
      <c r="H46" s="116"/>
    </row>
    <row r="47" spans="2:8" ht="15">
      <c r="B47" s="26" t="s">
        <v>447</v>
      </c>
      <c r="C47" s="4"/>
      <c r="D47" s="4"/>
      <c r="E47" s="4"/>
      <c r="F47" s="4"/>
      <c r="G47" s="116"/>
      <c r="H47" s="116"/>
    </row>
    <row r="48" spans="2:8" ht="38.25">
      <c r="B48" s="6" t="s">
        <v>448</v>
      </c>
      <c r="C48" s="53">
        <f>SUM(C49)</f>
        <v>0</v>
      </c>
      <c r="D48" s="53">
        <f>SUM(D49)</f>
        <v>0</v>
      </c>
      <c r="E48" s="53">
        <f>SUM(E49)</f>
        <v>0</v>
      </c>
      <c r="F48" s="53">
        <f>SUM(F49)</f>
        <v>0</v>
      </c>
      <c r="G48" s="116"/>
      <c r="H48" s="116"/>
    </row>
    <row r="49" spans="2:8" ht="38.25">
      <c r="B49" s="70" t="s">
        <v>449</v>
      </c>
      <c r="C49" s="50"/>
      <c r="D49" s="50"/>
      <c r="E49" s="50"/>
      <c r="F49" s="50"/>
      <c r="G49" s="116"/>
      <c r="H49" s="116"/>
    </row>
    <row r="50" spans="2:8" ht="15">
      <c r="B50" s="6" t="s">
        <v>450</v>
      </c>
      <c r="C50" s="69">
        <f>SUM(C51)</f>
        <v>0</v>
      </c>
      <c r="D50" s="69">
        <f>SUM(D51)</f>
        <v>0</v>
      </c>
      <c r="E50" s="69">
        <f>SUM(E51)</f>
        <v>0</v>
      </c>
      <c r="F50" s="69">
        <f>SUM(F51)</f>
        <v>0</v>
      </c>
      <c r="G50" s="116"/>
      <c r="H50" s="116"/>
    </row>
    <row r="51" spans="2:8" ht="15">
      <c r="B51" s="26" t="s">
        <v>451</v>
      </c>
      <c r="C51" s="4"/>
      <c r="D51" s="4"/>
      <c r="E51" s="5"/>
      <c r="F51" s="23"/>
      <c r="G51" s="116"/>
      <c r="H51" s="116"/>
    </row>
    <row r="52" spans="2:8" ht="15">
      <c r="B52" s="6" t="s">
        <v>454</v>
      </c>
      <c r="C52" s="69">
        <f>SUM(C53)</f>
        <v>0</v>
      </c>
      <c r="D52" s="69">
        <f>SUM(D53)</f>
        <v>0</v>
      </c>
      <c r="E52" s="69">
        <f>SUM(E53)</f>
        <v>0</v>
      </c>
      <c r="F52" s="69">
        <f>SUM(F53)</f>
        <v>0</v>
      </c>
      <c r="G52" s="116"/>
      <c r="H52" s="116"/>
    </row>
    <row r="53" spans="2:8" ht="15">
      <c r="B53" s="26" t="s">
        <v>455</v>
      </c>
      <c r="C53" s="4"/>
      <c r="D53" s="4"/>
      <c r="E53" s="5"/>
      <c r="F53" s="23"/>
      <c r="G53" s="116"/>
      <c r="H53" s="116"/>
    </row>
  </sheetData>
  <sheetProtection/>
  <mergeCells count="1">
    <mergeCell ref="B2:H2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2"/>
  <sheetViews>
    <sheetView zoomScalePageLayoutView="0" workbookViewId="0" topLeftCell="A1">
      <selection activeCell="J70" sqref="J70"/>
    </sheetView>
  </sheetViews>
  <sheetFormatPr defaultColWidth="9.140625" defaultRowHeight="15"/>
  <cols>
    <col min="1" max="1" width="1.57421875" style="0" customWidth="1"/>
    <col min="2" max="2" width="4.8515625" style="0" customWidth="1"/>
    <col min="3" max="3" width="36.00390625" style="0" customWidth="1"/>
    <col min="4" max="7" width="18.7109375" style="0" customWidth="1"/>
    <col min="8" max="8" width="12.7109375" style="0" customWidth="1"/>
    <col min="9" max="9" width="11.7109375" style="0" customWidth="1"/>
  </cols>
  <sheetData>
    <row r="1" spans="3:9" ht="18">
      <c r="C1" s="2"/>
      <c r="D1" s="2"/>
      <c r="E1" s="2"/>
      <c r="F1" s="2"/>
      <c r="G1" s="3"/>
      <c r="H1" s="3"/>
      <c r="I1" s="3"/>
    </row>
    <row r="2" spans="3:9" ht="15.75" customHeight="1">
      <c r="C2" s="262" t="s">
        <v>56</v>
      </c>
      <c r="D2" s="262"/>
      <c r="E2" s="262"/>
      <c r="F2" s="262"/>
      <c r="G2" s="262"/>
      <c r="H2" s="262"/>
      <c r="I2" s="262"/>
    </row>
    <row r="3" spans="3:9" ht="18">
      <c r="C3" s="37"/>
      <c r="D3" s="37"/>
      <c r="E3" s="37"/>
      <c r="F3" s="37"/>
      <c r="G3" s="38"/>
      <c r="H3" s="38"/>
      <c r="I3" s="38"/>
    </row>
    <row r="4" spans="2:9" ht="31.5" customHeight="1">
      <c r="B4" s="277" t="s">
        <v>8</v>
      </c>
      <c r="C4" s="279"/>
      <c r="D4" s="31" t="s">
        <v>77</v>
      </c>
      <c r="E4" s="31" t="s">
        <v>61</v>
      </c>
      <c r="F4" s="31" t="s">
        <v>58</v>
      </c>
      <c r="G4" s="31" t="s">
        <v>75</v>
      </c>
      <c r="H4" s="31" t="s">
        <v>20</v>
      </c>
      <c r="I4" s="31" t="s">
        <v>59</v>
      </c>
    </row>
    <row r="5" spans="2:9" s="22" customFormat="1" ht="15" customHeight="1">
      <c r="B5" s="280">
        <v>1</v>
      </c>
      <c r="C5" s="282"/>
      <c r="D5" s="32">
        <v>2</v>
      </c>
      <c r="E5" s="32">
        <v>3</v>
      </c>
      <c r="F5" s="32">
        <v>4</v>
      </c>
      <c r="G5" s="32">
        <v>5</v>
      </c>
      <c r="H5" s="32" t="s">
        <v>22</v>
      </c>
      <c r="I5" s="32" t="s">
        <v>23</v>
      </c>
    </row>
    <row r="6" spans="2:11" ht="15.75" customHeight="1">
      <c r="B6" s="283" t="s">
        <v>9</v>
      </c>
      <c r="C6" s="284"/>
      <c r="D6" s="93">
        <f>D7+D11+D16+D31+D36+D47+D56+D64</f>
        <v>171086.06729975445</v>
      </c>
      <c r="E6" s="93">
        <f>E7+E11+E16+E31+E36+E47+E56+E64</f>
        <v>680611.2795732961</v>
      </c>
      <c r="F6" s="93">
        <f>F7+F11+F16+F31+F36+F47+F56+F64</f>
        <v>680611.2795732961</v>
      </c>
      <c r="G6" s="93">
        <f>G7+G11+G16+G31+G36+G47+G56+G64</f>
        <v>304623.63999999996</v>
      </c>
      <c r="H6" s="227">
        <f>G6/D6*100</f>
        <v>190.14510949628155</v>
      </c>
      <c r="I6" s="227">
        <f>G6/F6*100</f>
        <v>16.63956996330798</v>
      </c>
      <c r="K6" s="226"/>
    </row>
    <row r="7" spans="2:9" ht="15.75" customHeight="1">
      <c r="B7" s="72" t="s">
        <v>456</v>
      </c>
      <c r="C7" s="78" t="s">
        <v>10</v>
      </c>
      <c r="D7" s="94">
        <f>D8</f>
        <v>35716.06</v>
      </c>
      <c r="E7" s="94">
        <f>E8</f>
        <v>83128.43712920565</v>
      </c>
      <c r="F7" s="94">
        <f>F8</f>
        <v>83128.43712920565</v>
      </c>
      <c r="G7" s="94">
        <f>G8</f>
        <v>58289.09000000001</v>
      </c>
      <c r="H7" s="228">
        <f>G7/D7*100</f>
        <v>163.2013441572223</v>
      </c>
      <c r="I7" s="228">
        <f>G7/F7*100</f>
        <v>100</v>
      </c>
    </row>
    <row r="8" spans="2:9" ht="26.25">
      <c r="B8" s="75" t="s">
        <v>457</v>
      </c>
      <c r="C8" s="79" t="s">
        <v>458</v>
      </c>
      <c r="D8" s="95">
        <f>SUM(D9:D10)</f>
        <v>35716.06</v>
      </c>
      <c r="E8" s="95">
        <f>SUM(E9:E10)</f>
        <v>83128.43712920565</v>
      </c>
      <c r="F8" s="95">
        <f>SUM(F9:F10)</f>
        <v>83128.43712920565</v>
      </c>
      <c r="G8" s="95">
        <f>SUM(G9:G10)</f>
        <v>58289.09000000001</v>
      </c>
      <c r="H8" s="229">
        <f>G8/D8*100</f>
        <v>163.2013441572223</v>
      </c>
      <c r="I8" s="229">
        <f>G8/F8*100</f>
        <v>100</v>
      </c>
    </row>
    <row r="9" spans="2:9" ht="15">
      <c r="B9" s="71" t="s">
        <v>459</v>
      </c>
      <c r="C9" s="80" t="s">
        <v>460</v>
      </c>
      <c r="D9" s="96">
        <v>35716.06</v>
      </c>
      <c r="E9" s="96">
        <f>'Izvještaj po programskoj'!F19+'Izvještaj po programskoj'!F65+'Izvještaj po programskoj'!F79+'Izvještaj po programskoj'!F83+'Izvještaj po programskoj'!F87+'Izvještaj po programskoj'!F95+'Izvještaj po programskoj'!F74</f>
        <v>83128.43712920565</v>
      </c>
      <c r="F9" s="96">
        <f>'Izvještaj po programskoj'!G19+'Izvještaj po programskoj'!G65+'Izvještaj po programskoj'!G79+'Izvještaj po programskoj'!G83+'Izvještaj po programskoj'!G87+'Izvještaj po programskoj'!G95+'Izvještaj po programskoj'!G74</f>
        <v>83128.43712920565</v>
      </c>
      <c r="G9" s="96">
        <f>'Izvještaj po programskoj'!H19+'Izvještaj po programskoj'!H65+'Izvještaj po programskoj'!H79+'Izvještaj po programskoj'!H83+'Izvještaj po programskoj'!H87+'Izvještaj po programskoj'!H95+'Izvještaj po programskoj'!H74</f>
        <v>58289.09000000001</v>
      </c>
      <c r="H9" s="230">
        <f>G9/D9*100</f>
        <v>163.2013441572223</v>
      </c>
      <c r="I9" s="230">
        <f>G9/F9*100</f>
        <v>100</v>
      </c>
    </row>
    <row r="10" spans="2:9" ht="15">
      <c r="B10" s="71" t="s">
        <v>461</v>
      </c>
      <c r="C10" s="80" t="s">
        <v>462</v>
      </c>
      <c r="D10" s="96"/>
      <c r="E10" s="96"/>
      <c r="F10" s="96"/>
      <c r="G10" s="96"/>
      <c r="H10" s="230"/>
      <c r="I10" s="230"/>
    </row>
    <row r="11" spans="2:9" ht="15">
      <c r="B11" s="72" t="s">
        <v>463</v>
      </c>
      <c r="C11" s="78" t="s">
        <v>464</v>
      </c>
      <c r="D11" s="94">
        <f>D12+D14</f>
        <v>3185.347401951025</v>
      </c>
      <c r="E11" s="94">
        <f>E12+E14</f>
        <v>21036.565133718228</v>
      </c>
      <c r="F11" s="94">
        <f>F12+F14</f>
        <v>21036.565133718228</v>
      </c>
      <c r="G11" s="94">
        <f>G12+G14</f>
        <v>7658.79</v>
      </c>
      <c r="H11" s="228">
        <f>G11/D11*100</f>
        <v>240.43813856250003</v>
      </c>
      <c r="I11" s="228">
        <f aca="true" t="shared" si="0" ref="I11:I72">G11/F11*100</f>
        <v>36.407036753943224</v>
      </c>
    </row>
    <row r="12" spans="2:9" ht="15">
      <c r="B12" s="73" t="s">
        <v>465</v>
      </c>
      <c r="C12" s="79" t="s">
        <v>466</v>
      </c>
      <c r="D12" s="95">
        <f>SUM(D13)</f>
        <v>3185.347401951025</v>
      </c>
      <c r="E12" s="95">
        <f>SUM(E13)</f>
        <v>19045.723007498837</v>
      </c>
      <c r="F12" s="95">
        <f>SUM(F13)</f>
        <v>19045.723007498837</v>
      </c>
      <c r="G12" s="95">
        <f>SUM(G13)</f>
        <v>7658.79</v>
      </c>
      <c r="H12" s="229">
        <f>G12/D12*100</f>
        <v>240.43813856250003</v>
      </c>
      <c r="I12" s="229">
        <f t="shared" si="0"/>
        <v>40.21265035191638</v>
      </c>
    </row>
    <row r="13" spans="2:9" ht="15">
      <c r="B13" s="71" t="s">
        <v>467</v>
      </c>
      <c r="C13" s="80" t="s">
        <v>466</v>
      </c>
      <c r="D13" s="96">
        <f>24000/7.5345</f>
        <v>3185.347401951025</v>
      </c>
      <c r="E13" s="96">
        <f>'Izvještaj po programskoj'!F100+'Izvještaj po programskoj'!F106</f>
        <v>19045.723007498837</v>
      </c>
      <c r="F13" s="96">
        <f>'Izvještaj po programskoj'!G100+'Izvještaj po programskoj'!G106</f>
        <v>19045.723007498837</v>
      </c>
      <c r="G13" s="96">
        <f>'Izvještaj po programskoj'!H100+'Izvještaj po programskoj'!H106</f>
        <v>7658.79</v>
      </c>
      <c r="H13" s="230">
        <f>G13/D13*100</f>
        <v>240.43813856250003</v>
      </c>
      <c r="I13" s="230">
        <f t="shared" si="0"/>
        <v>40.21265035191638</v>
      </c>
    </row>
    <row r="14" spans="2:9" ht="15">
      <c r="B14" s="73" t="s">
        <v>468</v>
      </c>
      <c r="C14" s="79" t="s">
        <v>469</v>
      </c>
      <c r="D14" s="95">
        <f>SUM(D15)</f>
        <v>0</v>
      </c>
      <c r="E14" s="95">
        <f>E15</f>
        <v>1990.8421262193906</v>
      </c>
      <c r="F14" s="95">
        <f>F15</f>
        <v>1990.8421262193906</v>
      </c>
      <c r="G14" s="95">
        <f>G15</f>
        <v>0</v>
      </c>
      <c r="H14" s="229">
        <v>0</v>
      </c>
      <c r="I14" s="229">
        <f t="shared" si="0"/>
        <v>0</v>
      </c>
    </row>
    <row r="15" spans="2:9" s="51" customFormat="1" ht="25.5">
      <c r="B15" s="76" t="s">
        <v>470</v>
      </c>
      <c r="C15" s="77" t="s">
        <v>471</v>
      </c>
      <c r="D15" s="97"/>
      <c r="E15" s="97">
        <f>'Izvještaj po programskoj'!F110+'Izvještaj po programskoj'!F114+'Izvještaj po programskoj'!F118</f>
        <v>1990.8421262193906</v>
      </c>
      <c r="F15" s="97">
        <f>'Izvještaj po programskoj'!G110+'Izvještaj po programskoj'!G114+'Izvještaj po programskoj'!G118</f>
        <v>1990.8421262193906</v>
      </c>
      <c r="G15" s="97">
        <f>'Izvještaj po programskoj'!H110+'Izvještaj po programskoj'!H114+'Izvještaj po programskoj'!H118</f>
        <v>0</v>
      </c>
      <c r="H15" s="231"/>
      <c r="I15" s="231"/>
    </row>
    <row r="16" spans="2:9" ht="15">
      <c r="B16" s="72" t="s">
        <v>472</v>
      </c>
      <c r="C16" s="78" t="s">
        <v>473</v>
      </c>
      <c r="D16" s="94">
        <f>D17+D20+D23+D26+D29</f>
        <v>39249.3927931515</v>
      </c>
      <c r="E16" s="94">
        <f>E17+E20+E23+E26+E29</f>
        <v>393207.51215608197</v>
      </c>
      <c r="F16" s="94">
        <f>F17+F20+F23+F26+F29</f>
        <v>393207.51215608197</v>
      </c>
      <c r="G16" s="94">
        <f>G17+G20+G23+G26+G29</f>
        <v>176720.58000000002</v>
      </c>
      <c r="H16" s="228">
        <f>G16/D16*100</f>
        <v>450.2504814057542</v>
      </c>
      <c r="I16" s="228">
        <f t="shared" si="0"/>
        <v>44.94333768726462</v>
      </c>
    </row>
    <row r="17" spans="2:9" ht="25.5">
      <c r="B17" s="75" t="s">
        <v>474</v>
      </c>
      <c r="C17" s="74" t="s">
        <v>475</v>
      </c>
      <c r="D17" s="95">
        <f>SUM(D18:D19)</f>
        <v>17493.470037826</v>
      </c>
      <c r="E17" s="95">
        <f>SUM(E18:E19)</f>
        <v>6636.140420731303</v>
      </c>
      <c r="F17" s="95">
        <f>SUM(F18:F19)</f>
        <v>6636.140420731303</v>
      </c>
      <c r="G17" s="95">
        <f>SUM(G18:G19)</f>
        <v>3500</v>
      </c>
      <c r="H17" s="229">
        <f>G17/D17*100</f>
        <v>20.007465599632184</v>
      </c>
      <c r="I17" s="229">
        <f t="shared" si="0"/>
        <v>52.741499999999995</v>
      </c>
    </row>
    <row r="18" spans="2:9" ht="15">
      <c r="B18" s="71" t="s">
        <v>476</v>
      </c>
      <c r="C18" s="80" t="s">
        <v>477</v>
      </c>
      <c r="D18" s="96">
        <f>(122783.75+6250+2770.8)/7.5345</f>
        <v>17493.470037826</v>
      </c>
      <c r="E18" s="96">
        <f>'Izvještaj po programskoj'!F159</f>
        <v>6636.140420731303</v>
      </c>
      <c r="F18" s="96">
        <f>'Izvještaj po programskoj'!G159</f>
        <v>6636.140420731303</v>
      </c>
      <c r="G18" s="96">
        <f>'Izvještaj po programskoj'!H159</f>
        <v>3500</v>
      </c>
      <c r="H18" s="230">
        <f>G18/D18*100</f>
        <v>20.007465599632184</v>
      </c>
      <c r="I18" s="230">
        <f t="shared" si="0"/>
        <v>52.741499999999995</v>
      </c>
    </row>
    <row r="19" spans="2:9" ht="15">
      <c r="B19" s="71" t="s">
        <v>478</v>
      </c>
      <c r="C19" s="80" t="s">
        <v>479</v>
      </c>
      <c r="D19" s="96"/>
      <c r="E19" s="96"/>
      <c r="F19" s="96"/>
      <c r="G19" s="96"/>
      <c r="H19" s="230">
        <v>0</v>
      </c>
      <c r="I19" s="230">
        <v>0</v>
      </c>
    </row>
    <row r="20" spans="2:9" ht="15">
      <c r="B20" s="73" t="s">
        <v>480</v>
      </c>
      <c r="C20" s="79" t="s">
        <v>481</v>
      </c>
      <c r="D20" s="95">
        <f>SUM(D21:D22)</f>
        <v>0</v>
      </c>
      <c r="E20" s="95">
        <f>SUM(E21:E22)</f>
        <v>0</v>
      </c>
      <c r="F20" s="95">
        <f>SUM(F21:F22)</f>
        <v>0</v>
      </c>
      <c r="G20" s="95">
        <f>SUM(G21:G22)</f>
        <v>0</v>
      </c>
      <c r="H20" s="229">
        <v>0</v>
      </c>
      <c r="I20" s="229">
        <v>0</v>
      </c>
    </row>
    <row r="21" spans="2:9" ht="15">
      <c r="B21" s="71" t="s">
        <v>482</v>
      </c>
      <c r="C21" s="80" t="s">
        <v>483</v>
      </c>
      <c r="D21" s="96"/>
      <c r="E21" s="96"/>
      <c r="F21" s="96"/>
      <c r="G21" s="96"/>
      <c r="H21" s="230">
        <v>0</v>
      </c>
      <c r="I21" s="230">
        <v>0</v>
      </c>
    </row>
    <row r="22" spans="2:9" ht="15">
      <c r="B22" s="71" t="s">
        <v>484</v>
      </c>
      <c r="C22" s="80" t="s">
        <v>485</v>
      </c>
      <c r="D22" s="96"/>
      <c r="E22" s="96"/>
      <c r="F22" s="96"/>
      <c r="G22" s="96"/>
      <c r="H22" s="230">
        <v>0</v>
      </c>
      <c r="I22" s="230">
        <v>0</v>
      </c>
    </row>
    <row r="23" spans="2:9" ht="15">
      <c r="B23" s="73" t="s">
        <v>486</v>
      </c>
      <c r="C23" s="79" t="s">
        <v>487</v>
      </c>
      <c r="D23" s="95">
        <f>SUM(D24:D25)</f>
        <v>17858.849293251045</v>
      </c>
      <c r="E23" s="95">
        <f>SUM(E24:E25)</f>
        <v>57578.73785121773</v>
      </c>
      <c r="F23" s="95">
        <f>SUM(F24:F25)</f>
        <v>57578.73785121773</v>
      </c>
      <c r="G23" s="95">
        <f>SUM(G24:G25)</f>
        <v>23549.95</v>
      </c>
      <c r="H23" s="229">
        <f>G23/D23*100</f>
        <v>131.86711872247926</v>
      </c>
      <c r="I23" s="229">
        <f t="shared" si="0"/>
        <v>40.90042762113436</v>
      </c>
    </row>
    <row r="24" spans="2:9" ht="15">
      <c r="B24" s="71" t="s">
        <v>488</v>
      </c>
      <c r="C24" s="80" t="s">
        <v>489</v>
      </c>
      <c r="D24" s="96">
        <f>(39657.5+94900)/7.5345</f>
        <v>17858.849293251045</v>
      </c>
      <c r="E24" s="96">
        <f>'Izvještaj po programskoj'!F123+'Izvještaj po programskoj'!F130+'Izvještaj po programskoj'!F186</f>
        <v>54260.66764085208</v>
      </c>
      <c r="F24" s="96">
        <f>'Izvještaj po programskoj'!G123+'Izvještaj po programskoj'!G130+'Izvještaj po programskoj'!G186</f>
        <v>54260.66764085208</v>
      </c>
      <c r="G24" s="96">
        <f>'Izvještaj po programskoj'!H123+'Izvještaj po programskoj'!H130+'Izvještaj po programskoj'!H186</f>
        <v>23549.95</v>
      </c>
      <c r="H24" s="230">
        <f>G24/D24*100</f>
        <v>131.86711872247926</v>
      </c>
      <c r="I24" s="230">
        <f t="shared" si="0"/>
        <v>43.40151167301447</v>
      </c>
    </row>
    <row r="25" spans="2:9" s="89" customFormat="1" ht="15">
      <c r="B25" s="71" t="s">
        <v>606</v>
      </c>
      <c r="C25" s="80" t="s">
        <v>607</v>
      </c>
      <c r="D25" s="96"/>
      <c r="E25" s="96">
        <f>'Izvještaj po programskoj'!F190</f>
        <v>3318.0702103656513</v>
      </c>
      <c r="F25" s="96">
        <f>'Izvještaj po programskoj'!G190</f>
        <v>3318.0702103656513</v>
      </c>
      <c r="G25" s="96">
        <f>'Izvještaj po programskoj'!H190</f>
        <v>0</v>
      </c>
      <c r="H25" s="230">
        <v>0</v>
      </c>
      <c r="I25" s="230">
        <f>G25/F25*100</f>
        <v>0</v>
      </c>
    </row>
    <row r="26" spans="2:9" ht="15">
      <c r="B26" s="73" t="s">
        <v>490</v>
      </c>
      <c r="C26" s="79" t="s">
        <v>491</v>
      </c>
      <c r="D26" s="95">
        <f>SUM(D27:D28)</f>
        <v>3897.0734620744574</v>
      </c>
      <c r="E26" s="95">
        <f>SUM(E27:E28)</f>
        <v>110000</v>
      </c>
      <c r="F26" s="95">
        <f>SUM(F27:F28)</f>
        <v>110000</v>
      </c>
      <c r="G26" s="95">
        <f>SUM(G27:G28)</f>
        <v>130703.46</v>
      </c>
      <c r="H26" s="229">
        <f>G26/D26*100</f>
        <v>3353.8875074329503</v>
      </c>
      <c r="I26" s="229">
        <f t="shared" si="0"/>
        <v>118.82132727272727</v>
      </c>
    </row>
    <row r="27" spans="2:9" ht="15">
      <c r="B27" s="71" t="s">
        <v>492</v>
      </c>
      <c r="C27" s="80" t="s">
        <v>493</v>
      </c>
      <c r="D27" s="96">
        <f>29362.5/7.5345</f>
        <v>3897.0734620744574</v>
      </c>
      <c r="E27" s="96">
        <f>'Izvještaj po programskoj'!F174</f>
        <v>110000</v>
      </c>
      <c r="F27" s="96">
        <f>'Izvještaj po programskoj'!G174</f>
        <v>110000</v>
      </c>
      <c r="G27" s="96">
        <f>'Izvještaj po programskoj'!H174</f>
        <v>130703.46</v>
      </c>
      <c r="H27" s="230">
        <f>G27/D27*100</f>
        <v>3353.8875074329503</v>
      </c>
      <c r="I27" s="230">
        <f t="shared" si="0"/>
        <v>118.82132727272727</v>
      </c>
    </row>
    <row r="28" spans="2:9" ht="15">
      <c r="B28" s="71" t="s">
        <v>494</v>
      </c>
      <c r="C28" s="80" t="s">
        <v>495</v>
      </c>
      <c r="D28" s="96"/>
      <c r="E28" s="96"/>
      <c r="F28" s="96"/>
      <c r="G28" s="96"/>
      <c r="H28" s="230">
        <v>0</v>
      </c>
      <c r="I28" s="230">
        <v>0</v>
      </c>
    </row>
    <row r="29" spans="2:9" ht="26.25">
      <c r="B29" s="73" t="s">
        <v>496</v>
      </c>
      <c r="C29" s="79" t="s">
        <v>497</v>
      </c>
      <c r="D29" s="95">
        <f>SUM(D30)</f>
        <v>0</v>
      </c>
      <c r="E29" s="95">
        <f>SUM(E30)</f>
        <v>218992.63388413296</v>
      </c>
      <c r="F29" s="95">
        <f>SUM(F30)</f>
        <v>218992.63388413296</v>
      </c>
      <c r="G29" s="95">
        <f>SUM(G30)</f>
        <v>18967.17</v>
      </c>
      <c r="H29" s="229">
        <v>0</v>
      </c>
      <c r="I29" s="229">
        <f t="shared" si="0"/>
        <v>8.661099537272728</v>
      </c>
    </row>
    <row r="30" spans="2:9" ht="15">
      <c r="B30" s="71" t="s">
        <v>498</v>
      </c>
      <c r="C30" s="80" t="s">
        <v>497</v>
      </c>
      <c r="D30" s="96"/>
      <c r="E30" s="96">
        <f>'Izvještaj po programskoj'!F135+'Izvještaj po programskoj'!F152+'Izvještaj po programskoj'!F164+'Izvještaj po programskoj'!F181+'Izvještaj po programskoj'!F205</f>
        <v>218992.63388413296</v>
      </c>
      <c r="F30" s="96">
        <f>'Izvještaj po programskoj'!G135+'Izvještaj po programskoj'!G152+'Izvještaj po programskoj'!G164+'Izvještaj po programskoj'!G181+'Izvještaj po programskoj'!G205</f>
        <v>218992.63388413296</v>
      </c>
      <c r="G30" s="96">
        <f>'Izvještaj po programskoj'!H135+'Izvještaj po programskoj'!H152+'Izvještaj po programskoj'!H164+'Izvještaj po programskoj'!H181+'Izvještaj po programskoj'!H205</f>
        <v>18967.17</v>
      </c>
      <c r="H30" s="230">
        <v>0</v>
      </c>
      <c r="I30" s="230">
        <f t="shared" si="0"/>
        <v>8.661099537272728</v>
      </c>
    </row>
    <row r="31" spans="2:9" ht="15">
      <c r="B31" s="72" t="s">
        <v>499</v>
      </c>
      <c r="C31" s="78" t="s">
        <v>500</v>
      </c>
      <c r="D31" s="94">
        <f>D32+D34</f>
        <v>9092.734753467383</v>
      </c>
      <c r="E31" s="94">
        <f>E32+E34</f>
        <v>31355.763487955403</v>
      </c>
      <c r="F31" s="94">
        <f>F32+F34</f>
        <v>31355.763487955403</v>
      </c>
      <c r="G31" s="94">
        <f>G32+G34</f>
        <v>9190.9</v>
      </c>
      <c r="H31" s="228">
        <f>G31/D31*100</f>
        <v>101.07960090329462</v>
      </c>
      <c r="I31" s="228">
        <f t="shared" si="0"/>
        <v>29.311676634920637</v>
      </c>
    </row>
    <row r="32" spans="2:9" ht="15">
      <c r="B32" s="73" t="s">
        <v>501</v>
      </c>
      <c r="C32" s="79" t="s">
        <v>502</v>
      </c>
      <c r="D32" s="95">
        <f>SUM(D33)</f>
        <v>1411.4022164709006</v>
      </c>
      <c r="E32" s="95">
        <f>SUM(E33)</f>
        <v>9290.596589023822</v>
      </c>
      <c r="F32" s="95">
        <f>SUM(F33)</f>
        <v>9290.596589023822</v>
      </c>
      <c r="G32" s="95">
        <f>SUM(G33)</f>
        <v>1509.5600000000002</v>
      </c>
      <c r="H32" s="229">
        <f aca="true" t="shared" si="1" ref="H32:H72">G32/D32*100</f>
        <v>106.95462869362183</v>
      </c>
      <c r="I32" s="229">
        <f t="shared" si="0"/>
        <v>16.24825688571429</v>
      </c>
    </row>
    <row r="33" spans="2:9" ht="15">
      <c r="B33" s="71" t="s">
        <v>503</v>
      </c>
      <c r="C33" s="80" t="s">
        <v>502</v>
      </c>
      <c r="D33" s="96">
        <f>(7832.6+2801.61)/7.5345</f>
        <v>1411.4022164709006</v>
      </c>
      <c r="E33" s="96">
        <f>'Izvještaj po programskoj'!F229+'Izvještaj po programskoj'!F234+'Izvještaj po programskoj'!F243</f>
        <v>9290.596589023822</v>
      </c>
      <c r="F33" s="96">
        <f>'Izvještaj po programskoj'!G229+'Izvještaj po programskoj'!G234+'Izvještaj po programskoj'!G243</f>
        <v>9290.596589023822</v>
      </c>
      <c r="G33" s="96">
        <f>'Izvještaj po programskoj'!H229+'Izvještaj po programskoj'!H234+'Izvještaj po programskoj'!H243</f>
        <v>1509.5600000000002</v>
      </c>
      <c r="H33" s="230">
        <f t="shared" si="1"/>
        <v>106.95462869362183</v>
      </c>
      <c r="I33" s="230">
        <f t="shared" si="0"/>
        <v>16.24825688571429</v>
      </c>
    </row>
    <row r="34" spans="2:9" ht="26.25">
      <c r="B34" s="73" t="s">
        <v>504</v>
      </c>
      <c r="C34" s="79" t="s">
        <v>505</v>
      </c>
      <c r="D34" s="95">
        <f>SUM(D35)</f>
        <v>7681.332536996482</v>
      </c>
      <c r="E34" s="95">
        <f>SUM(E35)</f>
        <v>22065.16689893158</v>
      </c>
      <c r="F34" s="95">
        <f>SUM(F35)</f>
        <v>22065.16689893158</v>
      </c>
      <c r="G34" s="95">
        <f>SUM(G35)</f>
        <v>7681.34</v>
      </c>
      <c r="H34" s="229">
        <f t="shared" si="1"/>
        <v>100.0000971576674</v>
      </c>
      <c r="I34" s="229">
        <f t="shared" si="0"/>
        <v>34.81206389774436</v>
      </c>
    </row>
    <row r="35" spans="2:9" s="51" customFormat="1" ht="21" customHeight="1">
      <c r="B35" s="76" t="s">
        <v>506</v>
      </c>
      <c r="C35" s="77" t="s">
        <v>505</v>
      </c>
      <c r="D35" s="97">
        <f>57875/7.5345</f>
        <v>7681.332536996482</v>
      </c>
      <c r="E35" s="97">
        <f>'Izvještaj po programskoj'!F219+'Izvještaj po programskoj'!F224</f>
        <v>22065.16689893158</v>
      </c>
      <c r="F35" s="97">
        <f>'Izvještaj po programskoj'!G219+'Izvještaj po programskoj'!G224</f>
        <v>22065.16689893158</v>
      </c>
      <c r="G35" s="97">
        <f>'Izvještaj po programskoj'!H219+'Izvještaj po programskoj'!H224</f>
        <v>7681.34</v>
      </c>
      <c r="H35" s="231">
        <f t="shared" si="1"/>
        <v>100.0000971576674</v>
      </c>
      <c r="I35" s="231">
        <f t="shared" si="0"/>
        <v>34.81206389774436</v>
      </c>
    </row>
    <row r="36" spans="2:9" ht="15">
      <c r="B36" s="72" t="s">
        <v>507</v>
      </c>
      <c r="C36" s="78" t="s">
        <v>508</v>
      </c>
      <c r="D36" s="94">
        <f>D37+D39+D41+D43+D45</f>
        <v>38931.108899064304</v>
      </c>
      <c r="E36" s="94">
        <f>E37+E39+E41+E43+E45</f>
        <v>58578.86735085274</v>
      </c>
      <c r="F36" s="94">
        <f>F37+F39+F41+F43+F45</f>
        <v>58578.86735085274</v>
      </c>
      <c r="G36" s="94">
        <f>G37+G39+G41+G43+G45</f>
        <v>33034.89</v>
      </c>
      <c r="H36" s="228">
        <f t="shared" si="1"/>
        <v>84.85473682665634</v>
      </c>
      <c r="I36" s="228">
        <f t="shared" si="0"/>
        <v>56.39386948562962</v>
      </c>
    </row>
    <row r="37" spans="2:9" ht="15">
      <c r="B37" s="73" t="s">
        <v>509</v>
      </c>
      <c r="C37" s="79" t="s">
        <v>510</v>
      </c>
      <c r="D37" s="95">
        <f>SUM(D38)</f>
        <v>0</v>
      </c>
      <c r="E37" s="95">
        <f>SUM(E38)</f>
        <v>33000</v>
      </c>
      <c r="F37" s="95">
        <f>SUM(F38)</f>
        <v>33000</v>
      </c>
      <c r="G37" s="95">
        <f>SUM(G38)</f>
        <v>0</v>
      </c>
      <c r="H37" s="229">
        <v>0</v>
      </c>
      <c r="I37" s="229">
        <f t="shared" si="0"/>
        <v>0</v>
      </c>
    </row>
    <row r="38" spans="2:9" ht="15">
      <c r="B38" s="71" t="s">
        <v>511</v>
      </c>
      <c r="C38" s="80" t="s">
        <v>510</v>
      </c>
      <c r="D38" s="96"/>
      <c r="E38" s="96">
        <f>'Izvještaj po programskoj'!F214</f>
        <v>33000</v>
      </c>
      <c r="F38" s="96">
        <f>'Izvještaj po programskoj'!G214</f>
        <v>33000</v>
      </c>
      <c r="G38" s="96">
        <f>'Izvještaj po programskoj'!H214</f>
        <v>0</v>
      </c>
      <c r="H38" s="230">
        <v>0</v>
      </c>
      <c r="I38" s="230">
        <f t="shared" si="0"/>
        <v>0</v>
      </c>
    </row>
    <row r="39" spans="2:9" ht="15">
      <c r="B39" s="73" t="s">
        <v>512</v>
      </c>
      <c r="C39" s="79" t="s">
        <v>513</v>
      </c>
      <c r="D39" s="95">
        <f>SUM(D40)</f>
        <v>0</v>
      </c>
      <c r="E39" s="95">
        <f>SUM(E40)</f>
        <v>0</v>
      </c>
      <c r="F39" s="95">
        <f>SUM(F40)</f>
        <v>0</v>
      </c>
      <c r="G39" s="95">
        <f>SUM(G40)</f>
        <v>0</v>
      </c>
      <c r="H39" s="229">
        <v>0</v>
      </c>
      <c r="I39" s="229" t="e">
        <f t="shared" si="0"/>
        <v>#DIV/0!</v>
      </c>
    </row>
    <row r="40" spans="2:9" ht="15">
      <c r="B40" s="71" t="s">
        <v>514</v>
      </c>
      <c r="C40" s="80" t="s">
        <v>513</v>
      </c>
      <c r="D40" s="96"/>
      <c r="E40" s="96"/>
      <c r="F40" s="96"/>
      <c r="G40" s="96"/>
      <c r="H40" s="230">
        <v>0</v>
      </c>
      <c r="I40" s="230" t="e">
        <f t="shared" si="0"/>
        <v>#DIV/0!</v>
      </c>
    </row>
    <row r="41" spans="2:9" ht="15">
      <c r="B41" s="73" t="s">
        <v>515</v>
      </c>
      <c r="C41" s="79" t="s">
        <v>516</v>
      </c>
      <c r="D41" s="95">
        <f>SUM(D42)</f>
        <v>0</v>
      </c>
      <c r="E41" s="95">
        <f>SUM(E42)</f>
        <v>398.1684252438781</v>
      </c>
      <c r="F41" s="95">
        <f>SUM(F42)</f>
        <v>398.1684252438781</v>
      </c>
      <c r="G41" s="95">
        <f>SUM(G42)</f>
        <v>558.39</v>
      </c>
      <c r="H41" s="229">
        <v>0</v>
      </c>
      <c r="I41" s="229">
        <f t="shared" si="0"/>
        <v>140.23964850000002</v>
      </c>
    </row>
    <row r="42" spans="2:9" ht="15">
      <c r="B42" s="71" t="s">
        <v>517</v>
      </c>
      <c r="C42" s="80" t="s">
        <v>516</v>
      </c>
      <c r="D42" s="96"/>
      <c r="E42" s="96">
        <f>'Izvještaj po programskoj'!F195</f>
        <v>398.1684252438781</v>
      </c>
      <c r="F42" s="96">
        <f>'Izvještaj po programskoj'!G195</f>
        <v>398.1684252438781</v>
      </c>
      <c r="G42" s="96">
        <f>'Izvještaj po programskoj'!H195</f>
        <v>558.39</v>
      </c>
      <c r="H42" s="230">
        <v>0</v>
      </c>
      <c r="I42" s="230">
        <f t="shared" si="0"/>
        <v>140.23964850000002</v>
      </c>
    </row>
    <row r="43" spans="2:9" ht="15">
      <c r="B43" s="73" t="s">
        <v>518</v>
      </c>
      <c r="C43" s="79" t="s">
        <v>519</v>
      </c>
      <c r="D43" s="95">
        <f>SUM(D44)</f>
        <v>27508.652199880547</v>
      </c>
      <c r="E43" s="95">
        <f>SUM(E44)</f>
        <v>10581.19</v>
      </c>
      <c r="F43" s="95">
        <f>SUM(F44)</f>
        <v>10581.19</v>
      </c>
      <c r="G43" s="95">
        <f>SUM(G44)</f>
        <v>29158.42</v>
      </c>
      <c r="H43" s="229">
        <f t="shared" si="1"/>
        <v>105.99726874341961</v>
      </c>
      <c r="I43" s="229">
        <f t="shared" si="0"/>
        <v>275.5684379545212</v>
      </c>
    </row>
    <row r="44" spans="2:9" ht="15">
      <c r="B44" s="71" t="s">
        <v>520</v>
      </c>
      <c r="C44" s="80" t="s">
        <v>519</v>
      </c>
      <c r="D44" s="96">
        <f>207263.94/7.5345</f>
        <v>27508.652199880547</v>
      </c>
      <c r="E44" s="96">
        <f>'Izvještaj po programskoj'!F145</f>
        <v>10581.19</v>
      </c>
      <c r="F44" s="96">
        <f>'Izvještaj po programskoj'!G145</f>
        <v>10581.19</v>
      </c>
      <c r="G44" s="96">
        <f>'Izvještaj po programskoj'!H145</f>
        <v>29158.42</v>
      </c>
      <c r="H44" s="230">
        <f t="shared" si="1"/>
        <v>105.99726874341961</v>
      </c>
      <c r="I44" s="230">
        <f t="shared" si="0"/>
        <v>275.5684379545212</v>
      </c>
    </row>
    <row r="45" spans="2:9" ht="26.25">
      <c r="B45" s="73" t="s">
        <v>521</v>
      </c>
      <c r="C45" s="79" t="s">
        <v>522</v>
      </c>
      <c r="D45" s="95">
        <f>SUM(D46)</f>
        <v>11422.456699183755</v>
      </c>
      <c r="E45" s="95">
        <f>SUM(E46)</f>
        <v>14599.508925608865</v>
      </c>
      <c r="F45" s="95">
        <f>SUM(F46)</f>
        <v>14599.508925608865</v>
      </c>
      <c r="G45" s="95">
        <f>SUM(G46)</f>
        <v>3318.08</v>
      </c>
      <c r="H45" s="229">
        <f t="shared" si="1"/>
        <v>29.048742204793026</v>
      </c>
      <c r="I45" s="229">
        <f t="shared" si="0"/>
        <v>22.72733978181818</v>
      </c>
    </row>
    <row r="46" spans="2:9" s="51" customFormat="1" ht="25.5">
      <c r="B46" s="76" t="s">
        <v>523</v>
      </c>
      <c r="C46" s="77" t="s">
        <v>522</v>
      </c>
      <c r="D46" s="97">
        <f>86062.5/7.5345</f>
        <v>11422.456699183755</v>
      </c>
      <c r="E46" s="97">
        <f>'Izvještaj po programskoj'!F200</f>
        <v>14599.508925608865</v>
      </c>
      <c r="F46" s="97">
        <f>'Izvještaj po programskoj'!G200</f>
        <v>14599.508925608865</v>
      </c>
      <c r="G46" s="97">
        <f>'Izvještaj po programskoj'!H200</f>
        <v>3318.08</v>
      </c>
      <c r="H46" s="231">
        <f t="shared" si="1"/>
        <v>29.048742204793026</v>
      </c>
      <c r="I46" s="231">
        <f t="shared" si="0"/>
        <v>22.72733978181818</v>
      </c>
    </row>
    <row r="47" spans="2:9" ht="15">
      <c r="B47" s="72" t="s">
        <v>524</v>
      </c>
      <c r="C47" s="78" t="s">
        <v>525</v>
      </c>
      <c r="D47" s="94">
        <f>D48+D50+D52+D54</f>
        <v>2281.4480058398035</v>
      </c>
      <c r="E47" s="94">
        <f>E48+E50+E52+E54</f>
        <v>40878.624991704826</v>
      </c>
      <c r="F47" s="94">
        <f>F48+F50+F52+F54</f>
        <v>40878.624991704826</v>
      </c>
      <c r="G47" s="94">
        <f>G48+G50+G52+G54</f>
        <v>632.72</v>
      </c>
      <c r="H47" s="228">
        <f t="shared" si="1"/>
        <v>27.73326406652406</v>
      </c>
      <c r="I47" s="228">
        <f t="shared" si="0"/>
        <v>1.5478015714285716</v>
      </c>
    </row>
    <row r="48" spans="2:9" ht="15">
      <c r="B48" s="73" t="s">
        <v>526</v>
      </c>
      <c r="C48" s="79" t="s">
        <v>527</v>
      </c>
      <c r="D48" s="95">
        <f>SUM(D49)</f>
        <v>1513.040015926737</v>
      </c>
      <c r="E48" s="95">
        <f>SUM(E49)</f>
        <v>10617.824673170084</v>
      </c>
      <c r="F48" s="95">
        <f>SUM(F49)</f>
        <v>10617.824673170084</v>
      </c>
      <c r="G48" s="95">
        <f>SUM(G49)</f>
        <v>632.72</v>
      </c>
      <c r="H48" s="229">
        <f t="shared" si="1"/>
        <v>41.81779684210527</v>
      </c>
      <c r="I48" s="229">
        <f t="shared" si="0"/>
        <v>5.959036050000001</v>
      </c>
    </row>
    <row r="49" spans="2:9" ht="15">
      <c r="B49" s="71" t="s">
        <v>528</v>
      </c>
      <c r="C49" s="80" t="s">
        <v>527</v>
      </c>
      <c r="D49" s="96">
        <f>(11400)/7.5345</f>
        <v>1513.040015926737</v>
      </c>
      <c r="E49" s="96">
        <f>'Izvještaj po programskoj'!F263+'Izvještaj po programskoj'!F267+'Izvještaj po programskoj'!F277</f>
        <v>10617.824673170084</v>
      </c>
      <c r="F49" s="96">
        <f>'Izvještaj po programskoj'!G263+'Izvještaj po programskoj'!G267+'Izvještaj po programskoj'!G277</f>
        <v>10617.824673170084</v>
      </c>
      <c r="G49" s="96">
        <f>'Izvještaj po programskoj'!H263+'Izvještaj po programskoj'!H267+'Izvještaj po programskoj'!H277</f>
        <v>632.72</v>
      </c>
      <c r="H49" s="230">
        <f t="shared" si="1"/>
        <v>41.81779684210527</v>
      </c>
      <c r="I49" s="230">
        <f t="shared" si="0"/>
        <v>5.959036050000001</v>
      </c>
    </row>
    <row r="50" spans="2:9" ht="15">
      <c r="B50" s="73" t="s">
        <v>529</v>
      </c>
      <c r="C50" s="79" t="s">
        <v>530</v>
      </c>
      <c r="D50" s="95">
        <f>SUM(D51)</f>
        <v>768.4079899130664</v>
      </c>
      <c r="E50" s="95">
        <f>SUM(E51)</f>
        <v>27606.34415024222</v>
      </c>
      <c r="F50" s="95">
        <f>SUM(F51)</f>
        <v>27606.34415024222</v>
      </c>
      <c r="G50" s="95">
        <f>SUM(G51)</f>
        <v>0</v>
      </c>
      <c r="H50" s="229">
        <f t="shared" si="1"/>
        <v>0</v>
      </c>
      <c r="I50" s="229">
        <f t="shared" si="0"/>
        <v>0</v>
      </c>
    </row>
    <row r="51" spans="2:9" ht="15">
      <c r="B51" s="71" t="s">
        <v>531</v>
      </c>
      <c r="C51" s="80" t="s">
        <v>530</v>
      </c>
      <c r="D51" s="96">
        <f>(5789.57)/7.5345</f>
        <v>768.4079899130664</v>
      </c>
      <c r="E51" s="96">
        <f>'Izvještaj po programskoj'!F249+'Izvještaj po programskoj'!F254+'Izvještaj po programskoj'!F259+'Izvještaj po programskoj'!F281</f>
        <v>27606.34415024222</v>
      </c>
      <c r="F51" s="96">
        <f>'Izvještaj po programskoj'!G249+'Izvještaj po programskoj'!G254+'Izvještaj po programskoj'!G259+'Izvještaj po programskoj'!G281</f>
        <v>27606.34415024222</v>
      </c>
      <c r="G51" s="96">
        <f>'Izvještaj po programskoj'!H249+'Izvještaj po programskoj'!H254+'Izvještaj po programskoj'!H259+'Izvještaj po programskoj'!H281</f>
        <v>0</v>
      </c>
      <c r="H51" s="230">
        <f t="shared" si="1"/>
        <v>0</v>
      </c>
      <c r="I51" s="230">
        <f t="shared" si="0"/>
        <v>0</v>
      </c>
    </row>
    <row r="52" spans="2:9" ht="15">
      <c r="B52" s="73" t="s">
        <v>532</v>
      </c>
      <c r="C52" s="79" t="s">
        <v>533</v>
      </c>
      <c r="D52" s="95">
        <f>SUM(D53)</f>
        <v>0</v>
      </c>
      <c r="E52" s="95">
        <f>SUM(E53)</f>
        <v>0</v>
      </c>
      <c r="F52" s="95">
        <f>SUM(F53)</f>
        <v>0</v>
      </c>
      <c r="G52" s="95">
        <f>SUM(G53)</f>
        <v>0</v>
      </c>
      <c r="H52" s="229">
        <v>0</v>
      </c>
      <c r="I52" s="229">
        <v>0</v>
      </c>
    </row>
    <row r="53" spans="2:9" ht="15">
      <c r="B53" s="71">
        <v>830</v>
      </c>
      <c r="C53" s="80" t="s">
        <v>533</v>
      </c>
      <c r="D53" s="96"/>
      <c r="E53" s="96"/>
      <c r="F53" s="96"/>
      <c r="G53" s="96"/>
      <c r="H53" s="230">
        <v>0</v>
      </c>
      <c r="I53" s="230">
        <v>0</v>
      </c>
    </row>
    <row r="54" spans="2:9" ht="15">
      <c r="B54" s="73" t="s">
        <v>534</v>
      </c>
      <c r="C54" s="79" t="s">
        <v>535</v>
      </c>
      <c r="D54" s="95">
        <f>SUM(D55)</f>
        <v>0</v>
      </c>
      <c r="E54" s="95">
        <f>SUM(E55)</f>
        <v>2654.456168292521</v>
      </c>
      <c r="F54" s="95">
        <f>SUM(F55)</f>
        <v>2654.456168292521</v>
      </c>
      <c r="G54" s="95">
        <f>SUM(G55)</f>
        <v>0</v>
      </c>
      <c r="H54" s="229">
        <v>0</v>
      </c>
      <c r="I54" s="229">
        <f t="shared" si="0"/>
        <v>0</v>
      </c>
    </row>
    <row r="55" spans="2:9" ht="15">
      <c r="B55" s="71" t="s">
        <v>536</v>
      </c>
      <c r="C55" s="80" t="s">
        <v>535</v>
      </c>
      <c r="D55" s="96"/>
      <c r="E55" s="96">
        <f>'Izvještaj po programskoj'!F272</f>
        <v>2654.456168292521</v>
      </c>
      <c r="F55" s="96">
        <f>'Izvještaj po programskoj'!G272</f>
        <v>2654.456168292521</v>
      </c>
      <c r="G55" s="96">
        <f>'Izvještaj po programskoj'!H272</f>
        <v>0</v>
      </c>
      <c r="H55" s="230">
        <v>0</v>
      </c>
      <c r="I55" s="230">
        <f t="shared" si="0"/>
        <v>0</v>
      </c>
    </row>
    <row r="56" spans="2:9" ht="15">
      <c r="B56" s="72" t="s">
        <v>537</v>
      </c>
      <c r="C56" s="78" t="s">
        <v>538</v>
      </c>
      <c r="D56" s="94">
        <f>D57+D60+D62</f>
        <v>11998.141880682195</v>
      </c>
      <c r="E56" s="94">
        <f>E57+E60+E62</f>
        <v>31853.47401951025</v>
      </c>
      <c r="F56" s="94">
        <f>F57+F60+F62</f>
        <v>31853.47401951025</v>
      </c>
      <c r="G56" s="94">
        <f>G57+G60+G62</f>
        <v>12051.35</v>
      </c>
      <c r="H56" s="228">
        <f t="shared" si="1"/>
        <v>100.44346966261062</v>
      </c>
      <c r="I56" s="228">
        <f t="shared" si="0"/>
        <v>37.83370690625</v>
      </c>
    </row>
    <row r="57" spans="2:9" ht="15">
      <c r="B57" s="73" t="s">
        <v>539</v>
      </c>
      <c r="C57" s="79" t="s">
        <v>540</v>
      </c>
      <c r="D57" s="95">
        <f>SUM(D58:D59)</f>
        <v>9715.309575950627</v>
      </c>
      <c r="E57" s="95">
        <f>SUM(E58:E59)</f>
        <v>22562.877430486427</v>
      </c>
      <c r="F57" s="95">
        <f>SUM(F58:F59)</f>
        <v>22562.877430486427</v>
      </c>
      <c r="G57" s="95">
        <f>SUM(G58:G59)</f>
        <v>10140.04</v>
      </c>
      <c r="H57" s="229">
        <f t="shared" si="1"/>
        <v>104.37176418032787</v>
      </c>
      <c r="I57" s="229">
        <f t="shared" si="0"/>
        <v>44.941253752941186</v>
      </c>
    </row>
    <row r="58" spans="2:9" ht="15">
      <c r="B58" s="71" t="s">
        <v>541</v>
      </c>
      <c r="C58" s="80" t="s">
        <v>542</v>
      </c>
      <c r="D58" s="96">
        <f>73200/7.5345</f>
        <v>9715.309575950627</v>
      </c>
      <c r="E58" s="96">
        <f>'Izvještaj po programskoj'!F296</f>
        <v>22562.877430486427</v>
      </c>
      <c r="F58" s="96">
        <f>'Izvještaj po programskoj'!G296</f>
        <v>22562.877430486427</v>
      </c>
      <c r="G58" s="96">
        <f>'Izvještaj po programskoj'!H296</f>
        <v>10140.04</v>
      </c>
      <c r="H58" s="230">
        <f t="shared" si="1"/>
        <v>104.37176418032787</v>
      </c>
      <c r="I58" s="230">
        <f t="shared" si="0"/>
        <v>44.941253752941186</v>
      </c>
    </row>
    <row r="59" spans="2:9" ht="15">
      <c r="B59" s="71" t="s">
        <v>543</v>
      </c>
      <c r="C59" s="80" t="s">
        <v>544</v>
      </c>
      <c r="D59" s="96"/>
      <c r="E59" s="96"/>
      <c r="F59" s="96"/>
      <c r="G59" s="96"/>
      <c r="H59" s="230">
        <v>0</v>
      </c>
      <c r="I59" s="230">
        <v>0</v>
      </c>
    </row>
    <row r="60" spans="2:9" ht="15">
      <c r="B60" s="73" t="s">
        <v>545</v>
      </c>
      <c r="C60" s="79" t="s">
        <v>546</v>
      </c>
      <c r="D60" s="95">
        <f>SUM(D61)</f>
        <v>0</v>
      </c>
      <c r="E60" s="95">
        <f>SUM(E61)</f>
        <v>1327.2280841462605</v>
      </c>
      <c r="F60" s="95">
        <f>SUM(F61)</f>
        <v>1327.2280841462605</v>
      </c>
      <c r="G60" s="95">
        <f>SUM(G61)</f>
        <v>0</v>
      </c>
      <c r="H60" s="229">
        <v>0</v>
      </c>
      <c r="I60" s="229">
        <f t="shared" si="0"/>
        <v>0</v>
      </c>
    </row>
    <row r="61" spans="2:9" ht="15">
      <c r="B61" s="71" t="s">
        <v>547</v>
      </c>
      <c r="C61" s="80" t="s">
        <v>548</v>
      </c>
      <c r="D61" s="96"/>
      <c r="E61" s="96">
        <f>'Izvještaj po programskoj'!F291</f>
        <v>1327.2280841462605</v>
      </c>
      <c r="F61" s="96">
        <f>'Izvještaj po programskoj'!G291</f>
        <v>1327.2280841462605</v>
      </c>
      <c r="G61" s="96">
        <f>'Izvještaj po programskoj'!H291</f>
        <v>0</v>
      </c>
      <c r="H61" s="230">
        <v>0</v>
      </c>
      <c r="I61" s="230">
        <f t="shared" si="0"/>
        <v>0</v>
      </c>
    </row>
    <row r="62" spans="2:9" ht="15">
      <c r="B62" s="73" t="s">
        <v>549</v>
      </c>
      <c r="C62" s="79" t="s">
        <v>550</v>
      </c>
      <c r="D62" s="95">
        <f>SUM(D63)</f>
        <v>2282.832304731568</v>
      </c>
      <c r="E62" s="95">
        <f>SUM(E63)</f>
        <v>7963.368504877562</v>
      </c>
      <c r="F62" s="95">
        <f>SUM(F63)</f>
        <v>7963.368504877562</v>
      </c>
      <c r="G62" s="95">
        <f>SUM(G63)</f>
        <v>1911.31</v>
      </c>
      <c r="H62" s="229">
        <f t="shared" si="1"/>
        <v>83.72537904069767</v>
      </c>
      <c r="I62" s="229">
        <f t="shared" si="0"/>
        <v>24.001275325</v>
      </c>
    </row>
    <row r="63" spans="2:9" ht="15">
      <c r="B63" s="71" t="s">
        <v>551</v>
      </c>
      <c r="C63" s="80" t="s">
        <v>552</v>
      </c>
      <c r="D63" s="96">
        <f>17200/7.5345</f>
        <v>2282.832304731568</v>
      </c>
      <c r="E63" s="96">
        <f>'Izvještaj po programskoj'!F286</f>
        <v>7963.368504877562</v>
      </c>
      <c r="F63" s="96">
        <f>'Izvještaj po programskoj'!G286</f>
        <v>7963.368504877562</v>
      </c>
      <c r="G63" s="96">
        <f>'Izvještaj po programskoj'!H286</f>
        <v>1911.31</v>
      </c>
      <c r="H63" s="230">
        <f t="shared" si="1"/>
        <v>83.72537904069767</v>
      </c>
      <c r="I63" s="230">
        <f t="shared" si="0"/>
        <v>24.001275325</v>
      </c>
    </row>
    <row r="64" spans="2:9" ht="15">
      <c r="B64" s="72">
        <v>10</v>
      </c>
      <c r="C64" s="78" t="s">
        <v>553</v>
      </c>
      <c r="D64" s="94">
        <f>D65+D67+D71+D69</f>
        <v>30631.833565598245</v>
      </c>
      <c r="E64" s="94">
        <f>E65+E67+E71+E69</f>
        <v>20572.03530426704</v>
      </c>
      <c r="F64" s="94">
        <f>F65+F67+F71+F69</f>
        <v>20572.03530426704</v>
      </c>
      <c r="G64" s="94">
        <f>G65+G67+G71+G69</f>
        <v>7045.32</v>
      </c>
      <c r="H64" s="228">
        <f t="shared" si="1"/>
        <v>22.999994384640434</v>
      </c>
      <c r="I64" s="228">
        <f t="shared" si="0"/>
        <v>34.247073251612896</v>
      </c>
    </row>
    <row r="65" spans="2:9" ht="15">
      <c r="B65" s="73">
        <v>104</v>
      </c>
      <c r="C65" s="79" t="s">
        <v>554</v>
      </c>
      <c r="D65" s="95">
        <f>SUM(D66)</f>
        <v>2654.456168292521</v>
      </c>
      <c r="E65" s="95">
        <f>SUM(E66)</f>
        <v>6636.140420731303</v>
      </c>
      <c r="F65" s="95">
        <f>SUM(F66)</f>
        <v>6636.140420731303</v>
      </c>
      <c r="G65" s="95">
        <f>SUM(G66)</f>
        <v>5308.92</v>
      </c>
      <c r="H65" s="229">
        <f t="shared" si="1"/>
        <v>200.0002887</v>
      </c>
      <c r="I65" s="229">
        <f t="shared" si="0"/>
        <v>80.00011548</v>
      </c>
    </row>
    <row r="66" spans="2:9" ht="15">
      <c r="B66" s="71">
        <v>1040</v>
      </c>
      <c r="C66" s="80" t="s">
        <v>554</v>
      </c>
      <c r="D66" s="96">
        <f>20000/7.5345</f>
        <v>2654.456168292521</v>
      </c>
      <c r="E66" s="96">
        <f>'Izvještaj po programskoj'!F304</f>
        <v>6636.140420731303</v>
      </c>
      <c r="F66" s="96">
        <f>'Izvještaj po programskoj'!G304</f>
        <v>6636.140420731303</v>
      </c>
      <c r="G66" s="96">
        <f>'Izvještaj po programskoj'!H304</f>
        <v>5308.92</v>
      </c>
      <c r="H66" s="230">
        <f t="shared" si="1"/>
        <v>200.0002887</v>
      </c>
      <c r="I66" s="230">
        <f t="shared" si="0"/>
        <v>80.00011548</v>
      </c>
    </row>
    <row r="67" spans="2:9" ht="15">
      <c r="B67" s="75" t="s">
        <v>555</v>
      </c>
      <c r="C67" s="74" t="s">
        <v>556</v>
      </c>
      <c r="D67" s="98">
        <f>SUM(D68)</f>
        <v>0</v>
      </c>
      <c r="E67" s="98">
        <f>SUM(E68)</f>
        <v>0</v>
      </c>
      <c r="F67" s="98">
        <f>SUM(F68)</f>
        <v>0</v>
      </c>
      <c r="G67" s="98">
        <f>SUM(G68)</f>
        <v>0</v>
      </c>
      <c r="H67" s="232">
        <v>0</v>
      </c>
      <c r="I67" s="232">
        <v>0</v>
      </c>
    </row>
    <row r="68" spans="2:9" ht="15">
      <c r="B68" s="76" t="s">
        <v>557</v>
      </c>
      <c r="C68" s="77" t="s">
        <v>556</v>
      </c>
      <c r="D68" s="97"/>
      <c r="E68" s="97"/>
      <c r="F68" s="97"/>
      <c r="G68" s="97"/>
      <c r="H68" s="231">
        <v>0</v>
      </c>
      <c r="I68" s="231">
        <v>0</v>
      </c>
    </row>
    <row r="69" spans="2:9" s="89" customFormat="1" ht="38.25">
      <c r="B69" s="75" t="s">
        <v>665</v>
      </c>
      <c r="C69" s="74" t="s">
        <v>638</v>
      </c>
      <c r="D69" s="98">
        <f>SUM(D70)</f>
        <v>25654.728250049768</v>
      </c>
      <c r="E69" s="98">
        <f>SUM(E70)</f>
        <v>9290.596589023824</v>
      </c>
      <c r="F69" s="98">
        <f>SUM(F70)</f>
        <v>9290.596589023824</v>
      </c>
      <c r="G69" s="98">
        <f>SUM(G70)</f>
        <v>191.12</v>
      </c>
      <c r="H69" s="232">
        <f>G69/D69*100</f>
        <v>0.7449698867873576</v>
      </c>
      <c r="I69" s="232">
        <f>G69/F69*100</f>
        <v>2.0571337714285716</v>
      </c>
    </row>
    <row r="70" spans="2:9" s="89" customFormat="1" ht="38.25">
      <c r="B70" s="76" t="s">
        <v>639</v>
      </c>
      <c r="C70" s="77" t="s">
        <v>638</v>
      </c>
      <c r="D70" s="97">
        <f>193295.55/7.5345</f>
        <v>25654.728250049768</v>
      </c>
      <c r="E70" s="97">
        <f>'Izvještaj po programskoj'!F309</f>
        <v>9290.596589023824</v>
      </c>
      <c r="F70" s="97">
        <f>'Izvještaj po programskoj'!G309</f>
        <v>9290.596589023824</v>
      </c>
      <c r="G70" s="97">
        <f>'Izvještaj po programskoj'!H309</f>
        <v>191.12</v>
      </c>
      <c r="H70" s="231">
        <f>G70/D70*100</f>
        <v>0.7449698867873576</v>
      </c>
      <c r="I70" s="231">
        <f>G70/F70*100</f>
        <v>2.0571337714285716</v>
      </c>
    </row>
    <row r="71" spans="2:9" ht="25.5">
      <c r="B71" s="75" t="s">
        <v>558</v>
      </c>
      <c r="C71" s="74" t="s">
        <v>559</v>
      </c>
      <c r="D71" s="98">
        <f>SUM(D72)</f>
        <v>2322.649147255956</v>
      </c>
      <c r="E71" s="98">
        <f>SUM(E72)</f>
        <v>4645.298294511911</v>
      </c>
      <c r="F71" s="98">
        <f>SUM(F72)</f>
        <v>4645.298294511911</v>
      </c>
      <c r="G71" s="98">
        <f>SUM(G72)</f>
        <v>1545.28</v>
      </c>
      <c r="H71" s="232">
        <f t="shared" si="1"/>
        <v>66.53092662857144</v>
      </c>
      <c r="I71" s="232">
        <f t="shared" si="0"/>
        <v>33.26546331428572</v>
      </c>
    </row>
    <row r="72" spans="2:9" ht="25.5">
      <c r="B72" s="76" t="s">
        <v>560</v>
      </c>
      <c r="C72" s="77" t="s">
        <v>559</v>
      </c>
      <c r="D72" s="97">
        <f>(5000+12500)/7.5345</f>
        <v>2322.649147255956</v>
      </c>
      <c r="E72" s="97">
        <f>'Izvještaj po programskoj'!F314+'Izvještaj po programskoj'!F318</f>
        <v>4645.298294511911</v>
      </c>
      <c r="F72" s="97">
        <f>'Izvještaj po programskoj'!G314+'Izvještaj po programskoj'!G318</f>
        <v>4645.298294511911</v>
      </c>
      <c r="G72" s="97">
        <f>'Izvještaj po programskoj'!H314+'Izvještaj po programskoj'!H318</f>
        <v>1545.28</v>
      </c>
      <c r="H72" s="231">
        <f t="shared" si="1"/>
        <v>66.53092662857144</v>
      </c>
      <c r="I72" s="231">
        <f t="shared" si="0"/>
        <v>33.26546331428572</v>
      </c>
    </row>
  </sheetData>
  <sheetProtection/>
  <mergeCells count="4">
    <mergeCell ref="C2:I2"/>
    <mergeCell ref="B4:C4"/>
    <mergeCell ref="B5:C5"/>
    <mergeCell ref="B6:C6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zoomScalePageLayoutView="0" workbookViewId="0" topLeftCell="A1">
      <selection activeCell="B4" sqref="B4:L4"/>
    </sheetView>
  </sheetViews>
  <sheetFormatPr defaultColWidth="9.140625" defaultRowHeight="15"/>
  <cols>
    <col min="2" max="2" width="7.421875" style="0" bestFit="1" customWidth="1"/>
    <col min="3" max="3" width="8.421875" style="0" bestFit="1" customWidth="1"/>
    <col min="4" max="4" width="8.421875" style="0" customWidth="1"/>
    <col min="5" max="5" width="5.421875" style="0" bestFit="1" customWidth="1"/>
    <col min="6" max="10" width="25.28125" style="0" customWidth="1"/>
    <col min="11" max="12" width="15.7109375" style="0" customWidth="1"/>
  </cols>
  <sheetData>
    <row r="1" spans="2:12" ht="18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customHeight="1">
      <c r="B2" s="262" t="s">
        <v>14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2:12" ht="18">
      <c r="B3" s="37"/>
      <c r="C3" s="37"/>
      <c r="D3" s="37"/>
      <c r="E3" s="37"/>
      <c r="F3" s="37"/>
      <c r="G3" s="37"/>
      <c r="H3" s="37"/>
      <c r="I3" s="37"/>
      <c r="J3" s="38"/>
      <c r="K3" s="38"/>
      <c r="L3" s="38"/>
    </row>
    <row r="4" spans="2:12" ht="18" customHeight="1">
      <c r="B4" s="262" t="s">
        <v>71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2:12" ht="15.75" customHeight="1">
      <c r="B5" s="262" t="s">
        <v>48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2:12" ht="18">
      <c r="B6" s="37"/>
      <c r="C6" s="37"/>
      <c r="D6" s="37"/>
      <c r="E6" s="37"/>
      <c r="F6" s="37"/>
      <c r="G6" s="37"/>
      <c r="H6" s="37"/>
      <c r="I6" s="37"/>
      <c r="J6" s="38"/>
      <c r="K6" s="38"/>
      <c r="L6" s="38"/>
    </row>
    <row r="7" spans="2:12" ht="29.25" customHeight="1">
      <c r="B7" s="277" t="s">
        <v>8</v>
      </c>
      <c r="C7" s="278"/>
      <c r="D7" s="278"/>
      <c r="E7" s="278"/>
      <c r="F7" s="279"/>
      <c r="G7" s="33" t="s">
        <v>79</v>
      </c>
      <c r="H7" s="33" t="s">
        <v>61</v>
      </c>
      <c r="I7" s="33" t="s">
        <v>58</v>
      </c>
      <c r="J7" s="33" t="s">
        <v>80</v>
      </c>
      <c r="K7" s="33" t="s">
        <v>59</v>
      </c>
      <c r="L7" s="33" t="s">
        <v>59</v>
      </c>
    </row>
    <row r="8" spans="2:12" s="22" customFormat="1" ht="11.25">
      <c r="B8" s="280">
        <v>1</v>
      </c>
      <c r="C8" s="281"/>
      <c r="D8" s="281"/>
      <c r="E8" s="281"/>
      <c r="F8" s="282"/>
      <c r="G8" s="34">
        <v>2</v>
      </c>
      <c r="H8" s="34">
        <v>3</v>
      </c>
      <c r="I8" s="34">
        <v>4</v>
      </c>
      <c r="J8" s="34">
        <v>5</v>
      </c>
      <c r="K8" s="34" t="s">
        <v>22</v>
      </c>
      <c r="L8" s="34" t="s">
        <v>23</v>
      </c>
    </row>
    <row r="9" spans="2:12" ht="25.5">
      <c r="B9" s="6">
        <v>8</v>
      </c>
      <c r="C9" s="6"/>
      <c r="D9" s="6"/>
      <c r="E9" s="6"/>
      <c r="F9" s="6" t="s">
        <v>11</v>
      </c>
      <c r="G9" s="4">
        <f>G10</f>
        <v>0</v>
      </c>
      <c r="H9" s="4">
        <f>H10</f>
        <v>0</v>
      </c>
      <c r="I9" s="4">
        <f>I10</f>
        <v>0</v>
      </c>
      <c r="J9" s="4">
        <f>J10</f>
        <v>0</v>
      </c>
      <c r="K9" s="4" t="e">
        <f>J9/G9*100</f>
        <v>#DIV/0!</v>
      </c>
      <c r="L9" s="4" t="e">
        <f>J9/I9*100</f>
        <v>#DIV/0!</v>
      </c>
    </row>
    <row r="10" spans="2:12" ht="15">
      <c r="B10" s="64"/>
      <c r="C10" s="64">
        <v>84</v>
      </c>
      <c r="D10" s="64"/>
      <c r="E10" s="64"/>
      <c r="F10" s="64" t="s">
        <v>16</v>
      </c>
      <c r="G10" s="82"/>
      <c r="H10" s="82"/>
      <c r="I10" s="82"/>
      <c r="J10" s="82"/>
      <c r="K10" s="82" t="e">
        <f aca="true" t="shared" si="0" ref="K10:K22">J10/G10*100</f>
        <v>#DIV/0!</v>
      </c>
      <c r="L10" s="82" t="e">
        <f aca="true" t="shared" si="1" ref="L10:L22">J10/I10*100</f>
        <v>#DIV/0!</v>
      </c>
    </row>
    <row r="11" spans="2:12" ht="51">
      <c r="B11" s="7"/>
      <c r="C11" s="7"/>
      <c r="D11" s="7">
        <v>841</v>
      </c>
      <c r="E11" s="7"/>
      <c r="F11" s="24" t="s">
        <v>49</v>
      </c>
      <c r="G11" s="4">
        <f>SUM(G12)</f>
        <v>0</v>
      </c>
      <c r="H11" s="4">
        <f>SUM(H12)</f>
        <v>0</v>
      </c>
      <c r="I11" s="4">
        <f>SUM(I12)</f>
        <v>0</v>
      </c>
      <c r="J11" s="4">
        <f>SUM(J12)</f>
        <v>0</v>
      </c>
      <c r="K11" s="4" t="e">
        <f t="shared" si="0"/>
        <v>#DIV/0!</v>
      </c>
      <c r="L11" s="4" t="e">
        <f t="shared" si="1"/>
        <v>#DIV/0!</v>
      </c>
    </row>
    <row r="12" spans="2:12" ht="25.5">
      <c r="B12" s="7"/>
      <c r="C12" s="7"/>
      <c r="D12" s="7"/>
      <c r="E12" s="7">
        <v>8413</v>
      </c>
      <c r="F12" s="24" t="s">
        <v>50</v>
      </c>
      <c r="G12" s="4"/>
      <c r="H12" s="4"/>
      <c r="I12" s="4"/>
      <c r="J12" s="4"/>
      <c r="K12" s="4" t="e">
        <f t="shared" si="0"/>
        <v>#DIV/0!</v>
      </c>
      <c r="L12" s="4" t="e">
        <f t="shared" si="1"/>
        <v>#DIV/0!</v>
      </c>
    </row>
    <row r="13" spans="2:12" ht="51">
      <c r="B13" s="7"/>
      <c r="C13" s="84"/>
      <c r="D13" s="7" t="s">
        <v>562</v>
      </c>
      <c r="E13" s="7"/>
      <c r="F13" s="24" t="s">
        <v>563</v>
      </c>
      <c r="G13" s="4">
        <f>SUM(G14)</f>
        <v>0</v>
      </c>
      <c r="H13" s="4">
        <f>SUM(H14)</f>
        <v>0</v>
      </c>
      <c r="I13" s="4">
        <f>SUM(I14)</f>
        <v>0</v>
      </c>
      <c r="J13" s="4">
        <f>SUM(J14)</f>
        <v>0</v>
      </c>
      <c r="K13" s="4" t="e">
        <f t="shared" si="0"/>
        <v>#DIV/0!</v>
      </c>
      <c r="L13" s="4" t="e">
        <f t="shared" si="1"/>
        <v>#DIV/0!</v>
      </c>
    </row>
    <row r="14" spans="2:12" ht="38.25">
      <c r="B14" s="7"/>
      <c r="C14" s="83"/>
      <c r="D14" s="7"/>
      <c r="E14" s="7">
        <v>8443</v>
      </c>
      <c r="F14" s="24" t="s">
        <v>564</v>
      </c>
      <c r="G14" s="4"/>
      <c r="H14" s="4"/>
      <c r="I14" s="4"/>
      <c r="J14" s="23"/>
      <c r="K14" s="23" t="e">
        <f t="shared" si="0"/>
        <v>#DIV/0!</v>
      </c>
      <c r="L14" s="23" t="e">
        <f t="shared" si="1"/>
        <v>#DIV/0!</v>
      </c>
    </row>
    <row r="15" spans="2:12" ht="15">
      <c r="B15" s="7"/>
      <c r="C15" s="7"/>
      <c r="D15" s="7"/>
      <c r="E15" s="7"/>
      <c r="F15" s="24"/>
      <c r="G15" s="4"/>
      <c r="H15" s="4"/>
      <c r="I15" s="4"/>
      <c r="J15" s="23"/>
      <c r="K15" s="23"/>
      <c r="L15" s="23"/>
    </row>
    <row r="16" spans="2:12" ht="15">
      <c r="B16" s="7"/>
      <c r="C16" s="7"/>
      <c r="D16" s="7"/>
      <c r="E16" s="8"/>
      <c r="F16" s="12"/>
      <c r="G16" s="4"/>
      <c r="H16" s="4"/>
      <c r="I16" s="4"/>
      <c r="J16" s="23"/>
      <c r="K16" s="23"/>
      <c r="L16" s="23"/>
    </row>
    <row r="17" spans="2:12" ht="25.5">
      <c r="B17" s="9">
        <v>5</v>
      </c>
      <c r="C17" s="10"/>
      <c r="D17" s="10"/>
      <c r="E17" s="10"/>
      <c r="F17" s="17" t="s">
        <v>12</v>
      </c>
      <c r="G17" s="4">
        <f>G18</f>
        <v>0</v>
      </c>
      <c r="H17" s="4">
        <f>H18</f>
        <v>0</v>
      </c>
      <c r="I17" s="4">
        <f>I18</f>
        <v>0</v>
      </c>
      <c r="J17" s="4">
        <f>J18</f>
        <v>0</v>
      </c>
      <c r="K17" s="4" t="e">
        <f t="shared" si="0"/>
        <v>#DIV/0!</v>
      </c>
      <c r="L17" s="4" t="e">
        <f t="shared" si="1"/>
        <v>#DIV/0!</v>
      </c>
    </row>
    <row r="18" spans="2:12" ht="25.5">
      <c r="B18" s="59"/>
      <c r="C18" s="59">
        <v>54</v>
      </c>
      <c r="D18" s="59"/>
      <c r="E18" s="59"/>
      <c r="F18" s="85" t="s">
        <v>17</v>
      </c>
      <c r="G18" s="65">
        <f>G19+G21</f>
        <v>0</v>
      </c>
      <c r="H18" s="65">
        <f>H19+H21</f>
        <v>0</v>
      </c>
      <c r="I18" s="65">
        <f>I19+I21</f>
        <v>0</v>
      </c>
      <c r="J18" s="65">
        <f>J19+J21</f>
        <v>0</v>
      </c>
      <c r="K18" s="65" t="e">
        <f t="shared" si="0"/>
        <v>#DIV/0!</v>
      </c>
      <c r="L18" s="65" t="e">
        <f t="shared" si="1"/>
        <v>#DIV/0!</v>
      </c>
    </row>
    <row r="19" spans="2:12" ht="63.75">
      <c r="B19" s="11"/>
      <c r="C19" s="11"/>
      <c r="D19" s="11">
        <v>541</v>
      </c>
      <c r="E19" s="24"/>
      <c r="F19" s="24" t="s">
        <v>51</v>
      </c>
      <c r="G19" s="4">
        <f>SUM(G20)</f>
        <v>0</v>
      </c>
      <c r="H19" s="4">
        <f>SUM(H20)</f>
        <v>0</v>
      </c>
      <c r="I19" s="4">
        <f>SUM(I20)</f>
        <v>0</v>
      </c>
      <c r="J19" s="4">
        <f>SUM(J20)</f>
        <v>0</v>
      </c>
      <c r="K19" s="4" t="e">
        <f t="shared" si="0"/>
        <v>#DIV/0!</v>
      </c>
      <c r="L19" s="4" t="e">
        <f t="shared" si="1"/>
        <v>#DIV/0!</v>
      </c>
    </row>
    <row r="20" spans="2:12" ht="38.25">
      <c r="B20" s="11"/>
      <c r="C20" s="11"/>
      <c r="D20" s="11"/>
      <c r="E20" s="24">
        <v>5413</v>
      </c>
      <c r="F20" s="24" t="s">
        <v>52</v>
      </c>
      <c r="G20" s="4"/>
      <c r="H20" s="4"/>
      <c r="I20" s="4"/>
      <c r="J20" s="4"/>
      <c r="K20" s="4" t="e">
        <f t="shared" si="0"/>
        <v>#DIV/0!</v>
      </c>
      <c r="L20" s="4" t="e">
        <f t="shared" si="1"/>
        <v>#DIV/0!</v>
      </c>
    </row>
    <row r="21" spans="2:12" ht="63.75">
      <c r="B21" s="11"/>
      <c r="C21" s="11"/>
      <c r="D21" s="11" t="s">
        <v>565</v>
      </c>
      <c r="E21" s="24"/>
      <c r="F21" s="24" t="s">
        <v>566</v>
      </c>
      <c r="G21" s="4">
        <f>SUM(G22)</f>
        <v>0</v>
      </c>
      <c r="H21" s="4">
        <f>SUM(H22)</f>
        <v>0</v>
      </c>
      <c r="I21" s="4">
        <f>SUM(I22)</f>
        <v>0</v>
      </c>
      <c r="J21" s="4">
        <f>SUM(J22)</f>
        <v>0</v>
      </c>
      <c r="K21" s="4" t="e">
        <f t="shared" si="0"/>
        <v>#DIV/0!</v>
      </c>
      <c r="L21" s="4" t="e">
        <f t="shared" si="1"/>
        <v>#DIV/0!</v>
      </c>
    </row>
    <row r="22" spans="2:12" ht="51">
      <c r="B22" s="11"/>
      <c r="C22" s="11"/>
      <c r="D22" s="11"/>
      <c r="E22" s="24" t="s">
        <v>567</v>
      </c>
      <c r="F22" s="24" t="s">
        <v>568</v>
      </c>
      <c r="G22" s="4"/>
      <c r="H22" s="4"/>
      <c r="I22" s="5"/>
      <c r="J22" s="23"/>
      <c r="K22" s="23" t="e">
        <f t="shared" si="0"/>
        <v>#DIV/0!</v>
      </c>
      <c r="L22" s="23" t="e">
        <f t="shared" si="1"/>
        <v>#DIV/0!</v>
      </c>
    </row>
  </sheetData>
  <sheetProtection/>
  <mergeCells count="5">
    <mergeCell ref="B7:F7"/>
    <mergeCell ref="B2:L2"/>
    <mergeCell ref="B4:L4"/>
    <mergeCell ref="B5:L5"/>
    <mergeCell ref="B8:F8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"/>
  <sheetViews>
    <sheetView zoomScalePageLayoutView="0" workbookViewId="0" topLeftCell="A1">
      <selection activeCell="F10" sqref="F10"/>
    </sheetView>
  </sheetViews>
  <sheetFormatPr defaultColWidth="9.140625" defaultRowHeight="15"/>
  <cols>
    <col min="2" max="2" width="37.7109375" style="0" customWidth="1"/>
    <col min="3" max="6" width="25.28125" style="0" customWidth="1"/>
    <col min="7" max="8" width="15.7109375" style="0" customWidth="1"/>
  </cols>
  <sheetData>
    <row r="1" spans="2:8" ht="18">
      <c r="B1" s="2"/>
      <c r="C1" s="2"/>
      <c r="D1" s="2"/>
      <c r="E1" s="2"/>
      <c r="F1" s="3"/>
      <c r="G1" s="3"/>
      <c r="H1" s="3"/>
    </row>
    <row r="2" spans="2:8" ht="15.75" customHeight="1">
      <c r="B2" s="262" t="s">
        <v>53</v>
      </c>
      <c r="C2" s="262"/>
      <c r="D2" s="262"/>
      <c r="E2" s="262"/>
      <c r="F2" s="262"/>
      <c r="G2" s="262"/>
      <c r="H2" s="262"/>
    </row>
    <row r="3" spans="2:8" ht="18">
      <c r="B3" s="37"/>
      <c r="C3" s="37"/>
      <c r="D3" s="37"/>
      <c r="E3" s="37"/>
      <c r="F3" s="38"/>
      <c r="G3" s="38"/>
      <c r="H3" s="38"/>
    </row>
    <row r="4" spans="2:8" ht="31.5" customHeight="1">
      <c r="B4" s="31" t="s">
        <v>8</v>
      </c>
      <c r="C4" s="31" t="s">
        <v>19</v>
      </c>
      <c r="D4" s="31" t="s">
        <v>61</v>
      </c>
      <c r="E4" s="31" t="s">
        <v>58</v>
      </c>
      <c r="F4" s="31" t="s">
        <v>80</v>
      </c>
      <c r="G4" s="31" t="s">
        <v>20</v>
      </c>
      <c r="H4" s="31" t="s">
        <v>59</v>
      </c>
    </row>
    <row r="5" spans="2:8" s="22" customFormat="1" ht="11.25"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 t="s">
        <v>22</v>
      </c>
      <c r="H5" s="32" t="s">
        <v>23</v>
      </c>
    </row>
    <row r="6" spans="2:8" ht="15">
      <c r="B6" s="6" t="s">
        <v>54</v>
      </c>
      <c r="C6" s="4">
        <f>C7+C10</f>
        <v>0</v>
      </c>
      <c r="D6" s="4">
        <f>D7+D10</f>
        <v>0</v>
      </c>
      <c r="E6" s="4">
        <f>E7+E10</f>
        <v>0</v>
      </c>
      <c r="F6" s="4">
        <f>F7+F10</f>
        <v>0</v>
      </c>
      <c r="G6" s="116" t="e">
        <f>F6/C6*100</f>
        <v>#DIV/0!</v>
      </c>
      <c r="H6" s="116" t="e">
        <f>F6/E6*100</f>
        <v>#DIV/0!</v>
      </c>
    </row>
    <row r="7" spans="2:8" ht="15">
      <c r="B7" s="6" t="s">
        <v>44</v>
      </c>
      <c r="C7" s="69">
        <f>SUM(C8:C9)</f>
        <v>0</v>
      </c>
      <c r="D7" s="69">
        <f>SUM(D8:D9)</f>
        <v>0</v>
      </c>
      <c r="E7" s="69">
        <f>SUM(E8:E9)</f>
        <v>0</v>
      </c>
      <c r="F7" s="69">
        <f>SUM(F8:F9)</f>
        <v>0</v>
      </c>
      <c r="G7" s="116" t="e">
        <f>F7/C7*100</f>
        <v>#DIV/0!</v>
      </c>
      <c r="H7" s="116" t="e">
        <f>F7/E7*100</f>
        <v>#DIV/0!</v>
      </c>
    </row>
    <row r="8" spans="2:8" ht="15">
      <c r="B8" s="27" t="s">
        <v>43</v>
      </c>
      <c r="C8" s="4">
        <v>0</v>
      </c>
      <c r="D8" s="4">
        <v>0</v>
      </c>
      <c r="E8" s="4">
        <v>0</v>
      </c>
      <c r="F8" s="4">
        <v>0</v>
      </c>
      <c r="G8" s="116" t="e">
        <f>F8/C8*100</f>
        <v>#DIV/0!</v>
      </c>
      <c r="H8" s="116" t="e">
        <f>F8/E8*100</f>
        <v>#DIV/0!</v>
      </c>
    </row>
    <row r="9" spans="2:8" ht="15">
      <c r="B9" s="26" t="s">
        <v>42</v>
      </c>
      <c r="C9" s="4"/>
      <c r="D9" s="4"/>
      <c r="E9" s="4"/>
      <c r="F9" s="23"/>
      <c r="G9" s="116"/>
      <c r="H9" s="116"/>
    </row>
    <row r="10" spans="2:8" ht="15">
      <c r="B10" s="6" t="s">
        <v>450</v>
      </c>
      <c r="C10" s="69">
        <f>SUM(C11)</f>
        <v>0</v>
      </c>
      <c r="D10" s="69">
        <f>SUM(D11)</f>
        <v>0</v>
      </c>
      <c r="E10" s="69">
        <f>SUM(E11)</f>
        <v>0</v>
      </c>
      <c r="F10" s="69">
        <f>SUM(F11)</f>
        <v>0</v>
      </c>
      <c r="G10" s="116" t="e">
        <f>F10/C10*100</f>
        <v>#DIV/0!</v>
      </c>
      <c r="H10" s="116" t="e">
        <f>F10/E10*100</f>
        <v>#DIV/0!</v>
      </c>
    </row>
    <row r="11" spans="2:8" ht="15">
      <c r="B11" s="26" t="s">
        <v>451</v>
      </c>
      <c r="C11" s="4">
        <f>'Račun financiranja '!G9</f>
        <v>0</v>
      </c>
      <c r="D11" s="4">
        <f>'Račun financiranja '!H9</f>
        <v>0</v>
      </c>
      <c r="E11" s="4">
        <f>'Račun financiranja '!I9</f>
        <v>0</v>
      </c>
      <c r="F11" s="4">
        <f>'Račun financiranja '!J9</f>
        <v>0</v>
      </c>
      <c r="G11" s="116" t="e">
        <f>F11/C11*100</f>
        <v>#DIV/0!</v>
      </c>
      <c r="H11" s="116" t="e">
        <f>F11/E11*100</f>
        <v>#DIV/0!</v>
      </c>
    </row>
    <row r="12" spans="2:8" ht="15">
      <c r="B12" s="11" t="s">
        <v>18</v>
      </c>
      <c r="C12" s="4"/>
      <c r="D12" s="4"/>
      <c r="E12" s="5"/>
      <c r="F12" s="23"/>
      <c r="G12" s="116"/>
      <c r="H12" s="116"/>
    </row>
    <row r="13" spans="2:8" ht="15">
      <c r="B13" s="25"/>
      <c r="C13" s="4"/>
      <c r="D13" s="4"/>
      <c r="E13" s="5"/>
      <c r="F13" s="23"/>
      <c r="G13" s="116"/>
      <c r="H13" s="116"/>
    </row>
    <row r="14" spans="2:8" ht="15.75" customHeight="1">
      <c r="B14" s="6" t="s">
        <v>55</v>
      </c>
      <c r="C14" s="4">
        <f>C15+C18+C20+C23</f>
        <v>0</v>
      </c>
      <c r="D14" s="4">
        <f>D15+D18+D20+D23</f>
        <v>0</v>
      </c>
      <c r="E14" s="4">
        <f>E15+E18+E20+E23</f>
        <v>0</v>
      </c>
      <c r="F14" s="4">
        <f>F15+F18+F20+F23</f>
        <v>0</v>
      </c>
      <c r="G14" s="116" t="e">
        <f>F14/C14*100</f>
        <v>#DIV/0!</v>
      </c>
      <c r="H14" s="116" t="e">
        <f>F14/E14*100</f>
        <v>#DIV/0!</v>
      </c>
    </row>
    <row r="15" spans="2:8" ht="15.75" customHeight="1">
      <c r="B15" s="6" t="s">
        <v>44</v>
      </c>
      <c r="C15" s="69">
        <f>SUM(C16:C17)</f>
        <v>0</v>
      </c>
      <c r="D15" s="69">
        <f>SUM(D16:D17)</f>
        <v>0</v>
      </c>
      <c r="E15" s="69">
        <f>SUM(E16:E17)</f>
        <v>0</v>
      </c>
      <c r="F15" s="69">
        <f>SUM(F16:F17)</f>
        <v>0</v>
      </c>
      <c r="G15" s="116" t="e">
        <f>F15/C15*100</f>
        <v>#DIV/0!</v>
      </c>
      <c r="H15" s="116" t="e">
        <f>F15/E15*100</f>
        <v>#DIV/0!</v>
      </c>
    </row>
    <row r="16" spans="2:8" ht="15">
      <c r="B16" s="27" t="s">
        <v>43</v>
      </c>
      <c r="C16" s="4">
        <v>0</v>
      </c>
      <c r="D16" s="4">
        <f>' Račun prihoda i rashoda'!H20</f>
        <v>0</v>
      </c>
      <c r="E16" s="4">
        <f>' Račun prihoda i rashoda'!I20</f>
        <v>0</v>
      </c>
      <c r="F16" s="4">
        <v>0</v>
      </c>
      <c r="G16" s="116" t="e">
        <f>F16/C16*100</f>
        <v>#DIV/0!</v>
      </c>
      <c r="H16" s="116" t="e">
        <f>F16/E16*100</f>
        <v>#DIV/0!</v>
      </c>
    </row>
    <row r="17" spans="2:8" ht="15">
      <c r="B17" s="26" t="s">
        <v>42</v>
      </c>
      <c r="C17" s="4"/>
      <c r="D17" s="4"/>
      <c r="E17" s="4"/>
      <c r="F17" s="23"/>
      <c r="G17" s="116"/>
      <c r="H17" s="116"/>
    </row>
    <row r="18" spans="2:8" ht="15">
      <c r="B18" s="6" t="s">
        <v>39</v>
      </c>
      <c r="C18" s="69">
        <f>SUM(C19)</f>
        <v>0</v>
      </c>
      <c r="D18" s="69">
        <f>SUM(D19)</f>
        <v>0</v>
      </c>
      <c r="E18" s="69">
        <f>SUM(E19)</f>
        <v>0</v>
      </c>
      <c r="F18" s="69">
        <f>SUM(F19)</f>
        <v>0</v>
      </c>
      <c r="G18" s="116" t="e">
        <f aca="true" t="shared" si="0" ref="G18:G24">F18/C18*100</f>
        <v>#DIV/0!</v>
      </c>
      <c r="H18" s="116" t="e">
        <f aca="true" t="shared" si="1" ref="H18:H24">F18/E18*100</f>
        <v>#DIV/0!</v>
      </c>
    </row>
    <row r="19" spans="2:8" ht="15">
      <c r="B19" s="25" t="s">
        <v>38</v>
      </c>
      <c r="C19" s="4">
        <v>0</v>
      </c>
      <c r="D19" s="4">
        <f>' Račun prihoda i rashoda'!H70+' Račun prihoda i rashoda'!H41</f>
        <v>0</v>
      </c>
      <c r="E19" s="4">
        <f>' Račun prihoda i rashoda'!I70+' Račun prihoda i rashoda'!I41</f>
        <v>0</v>
      </c>
      <c r="F19" s="4">
        <v>0</v>
      </c>
      <c r="G19" s="116" t="e">
        <f t="shared" si="0"/>
        <v>#DIV/0!</v>
      </c>
      <c r="H19" s="116" t="e">
        <f t="shared" si="1"/>
        <v>#DIV/0!</v>
      </c>
    </row>
    <row r="20" spans="2:8" ht="15">
      <c r="B20" s="6" t="s">
        <v>440</v>
      </c>
      <c r="C20" s="69">
        <f>SUM(C21:C22)</f>
        <v>0</v>
      </c>
      <c r="D20" s="69">
        <f>SUM(D21:D22)</f>
        <v>0</v>
      </c>
      <c r="E20" s="69">
        <f>SUM(E21:E22)</f>
        <v>0</v>
      </c>
      <c r="F20" s="69">
        <f>SUM(F21:F22)</f>
        <v>0</v>
      </c>
      <c r="G20" s="116" t="e">
        <f t="shared" si="0"/>
        <v>#DIV/0!</v>
      </c>
      <c r="H20" s="116" t="e">
        <f t="shared" si="1"/>
        <v>#DIV/0!</v>
      </c>
    </row>
    <row r="21" spans="2:8" ht="15">
      <c r="B21" s="70" t="s">
        <v>441</v>
      </c>
      <c r="C21" s="4"/>
      <c r="D21" s="4"/>
      <c r="E21" s="4"/>
      <c r="F21" s="4"/>
      <c r="G21" s="116" t="e">
        <f t="shared" si="0"/>
        <v>#DIV/0!</v>
      </c>
      <c r="H21" s="116" t="e">
        <f t="shared" si="1"/>
        <v>#DIV/0!</v>
      </c>
    </row>
    <row r="22" spans="2:8" ht="15">
      <c r="B22" s="26" t="s">
        <v>442</v>
      </c>
      <c r="C22" s="4">
        <f>' Račun prihoda i rashoda'!G49</f>
        <v>0</v>
      </c>
      <c r="D22" s="4">
        <f>' Račun prihoda i rashoda'!H49</f>
        <v>0</v>
      </c>
      <c r="E22" s="4">
        <f>' Račun prihoda i rashoda'!I49</f>
        <v>0</v>
      </c>
      <c r="F22" s="4">
        <f>' Račun prihoda i rashoda'!J49</f>
        <v>0</v>
      </c>
      <c r="G22" s="116" t="e">
        <f t="shared" si="0"/>
        <v>#DIV/0!</v>
      </c>
      <c r="H22" s="116" t="e">
        <f t="shared" si="1"/>
        <v>#DIV/0!</v>
      </c>
    </row>
    <row r="23" spans="2:8" ht="15">
      <c r="B23" s="6" t="s">
        <v>450</v>
      </c>
      <c r="C23" s="69">
        <f>SUM(C24)</f>
        <v>0</v>
      </c>
      <c r="D23" s="69">
        <f>SUM(D24)</f>
        <v>0</v>
      </c>
      <c r="E23" s="69">
        <f>SUM(E24)</f>
        <v>0</v>
      </c>
      <c r="F23" s="69">
        <f>SUM(F24)</f>
        <v>0</v>
      </c>
      <c r="G23" s="116" t="e">
        <f t="shared" si="0"/>
        <v>#DIV/0!</v>
      </c>
      <c r="H23" s="116" t="e">
        <f t="shared" si="1"/>
        <v>#DIV/0!</v>
      </c>
    </row>
    <row r="24" spans="2:8" ht="15">
      <c r="B24" s="26" t="s">
        <v>451</v>
      </c>
      <c r="C24" s="4">
        <f>'Račun financiranja '!G25</f>
        <v>0</v>
      </c>
      <c r="D24" s="4">
        <f>'Račun financiranja '!H25</f>
        <v>0</v>
      </c>
      <c r="E24" s="4">
        <f>'Račun financiranja '!I25</f>
        <v>0</v>
      </c>
      <c r="F24" s="4">
        <f>'Račun financiranja '!J25</f>
        <v>0</v>
      </c>
      <c r="G24" s="116" t="e">
        <f t="shared" si="0"/>
        <v>#DIV/0!</v>
      </c>
      <c r="H24" s="116" t="e">
        <f t="shared" si="1"/>
        <v>#DIV/0!</v>
      </c>
    </row>
    <row r="25" spans="2:8" ht="15">
      <c r="B25" s="25" t="s">
        <v>40</v>
      </c>
      <c r="C25" s="4"/>
      <c r="D25" s="4"/>
      <c r="E25" s="5"/>
      <c r="F25" s="23"/>
      <c r="G25" s="116"/>
      <c r="H25" s="116"/>
    </row>
  </sheetData>
  <sheetProtection/>
  <mergeCells count="1">
    <mergeCell ref="B2:H2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.140625" style="0" customWidth="1"/>
    <col min="4" max="4" width="7.00390625" style="0" customWidth="1"/>
    <col min="5" max="5" width="25.140625" style="0" customWidth="1"/>
    <col min="6" max="8" width="25.28125" style="0" customWidth="1"/>
    <col min="9" max="9" width="15.7109375" style="0" customWidth="1"/>
  </cols>
  <sheetData>
    <row r="2" spans="2:18" ht="15.75">
      <c r="B2" s="262" t="s">
        <v>13</v>
      </c>
      <c r="C2" s="262"/>
      <c r="D2" s="262"/>
      <c r="E2" s="262"/>
      <c r="F2" s="262"/>
      <c r="G2" s="262"/>
      <c r="H2" s="262"/>
      <c r="I2" s="262"/>
      <c r="J2" s="29"/>
      <c r="K2" s="29"/>
      <c r="L2" s="29"/>
      <c r="M2" s="29"/>
      <c r="N2" s="29"/>
      <c r="O2" s="29"/>
      <c r="P2" s="29"/>
      <c r="Q2" s="29"/>
      <c r="R2" s="29"/>
    </row>
    <row r="3" spans="2:9" s="30" customFormat="1" ht="15.75">
      <c r="B3" s="285" t="s">
        <v>72</v>
      </c>
      <c r="C3" s="285"/>
      <c r="D3" s="285"/>
      <c r="E3" s="285"/>
      <c r="F3" s="285"/>
      <c r="G3" s="285"/>
      <c r="H3" s="285"/>
      <c r="I3" s="285"/>
    </row>
    <row r="4" spans="2:9" s="30" customFormat="1" ht="15.75">
      <c r="B4" s="48"/>
      <c r="C4" s="48"/>
      <c r="D4" s="48"/>
      <c r="E4" s="48"/>
      <c r="F4" s="48"/>
      <c r="G4" s="48"/>
      <c r="H4" s="48"/>
      <c r="I4" s="48"/>
    </row>
    <row r="5" spans="2:9" ht="25.5">
      <c r="B5" s="277" t="s">
        <v>8</v>
      </c>
      <c r="C5" s="278"/>
      <c r="D5" s="278"/>
      <c r="E5" s="279"/>
      <c r="F5" s="31" t="s">
        <v>61</v>
      </c>
      <c r="G5" s="31" t="s">
        <v>58</v>
      </c>
      <c r="H5" s="31" t="s">
        <v>74</v>
      </c>
      <c r="I5" s="31" t="s">
        <v>59</v>
      </c>
    </row>
    <row r="6" spans="2:9" s="22" customFormat="1" ht="11.25" customHeight="1">
      <c r="B6" s="280">
        <v>1</v>
      </c>
      <c r="C6" s="281"/>
      <c r="D6" s="281"/>
      <c r="E6" s="282"/>
      <c r="F6" s="32">
        <v>2</v>
      </c>
      <c r="G6" s="32">
        <v>3</v>
      </c>
      <c r="H6" s="32">
        <v>4</v>
      </c>
      <c r="I6" s="32" t="s">
        <v>57</v>
      </c>
    </row>
    <row r="7" spans="2:9" ht="38.25">
      <c r="B7" s="289" t="s">
        <v>570</v>
      </c>
      <c r="C7" s="289"/>
      <c r="D7" s="289"/>
      <c r="E7" s="91" t="s">
        <v>571</v>
      </c>
      <c r="F7" s="99">
        <f>F8</f>
        <v>680611.2795732962</v>
      </c>
      <c r="G7" s="99">
        <f>G8</f>
        <v>680611.2795732962</v>
      </c>
      <c r="H7" s="99">
        <f>H8</f>
        <v>304623.63999999996</v>
      </c>
      <c r="I7" s="50">
        <f>H7/G7*100</f>
        <v>51.42364646935286</v>
      </c>
    </row>
    <row r="8" spans="2:9" ht="38.25">
      <c r="B8" s="289" t="s">
        <v>668</v>
      </c>
      <c r="C8" s="289"/>
      <c r="D8" s="289"/>
      <c r="E8" s="91" t="s">
        <v>573</v>
      </c>
      <c r="F8" s="99">
        <f>'Izvještaj po programskoj'!F7</f>
        <v>680611.2795732962</v>
      </c>
      <c r="G8" s="99">
        <f>'Izvještaj po programskoj'!G7</f>
        <v>680611.2795732962</v>
      </c>
      <c r="H8" s="99">
        <f>'Izvještaj po programskoj'!H7</f>
        <v>304623.63999999996</v>
      </c>
      <c r="I8" s="50">
        <f>H8/G8*100</f>
        <v>51.42364646935286</v>
      </c>
    </row>
    <row r="9" spans="2:9" ht="15">
      <c r="B9" s="286"/>
      <c r="C9" s="287"/>
      <c r="D9" s="288"/>
      <c r="E9" s="23"/>
      <c r="F9" s="23"/>
      <c r="G9" s="23"/>
      <c r="H9" s="23"/>
      <c r="I9" s="23"/>
    </row>
    <row r="10" spans="2:9" ht="15">
      <c r="B10" s="286"/>
      <c r="C10" s="287"/>
      <c r="D10" s="288"/>
      <c r="E10" s="23"/>
      <c r="F10" s="23"/>
      <c r="G10" s="23"/>
      <c r="H10" s="23"/>
      <c r="I10" s="23"/>
    </row>
    <row r="11" spans="2:9" ht="15">
      <c r="B11" s="286"/>
      <c r="C11" s="287"/>
      <c r="D11" s="288"/>
      <c r="E11" s="23"/>
      <c r="F11" s="23"/>
      <c r="G11" s="23"/>
      <c r="H11" s="23"/>
      <c r="I11" s="23"/>
    </row>
    <row r="12" spans="2:9" ht="15">
      <c r="B12" s="286"/>
      <c r="C12" s="287"/>
      <c r="D12" s="288"/>
      <c r="E12" s="23"/>
      <c r="F12" s="23"/>
      <c r="G12" s="23"/>
      <c r="H12" s="23"/>
      <c r="I12" s="23"/>
    </row>
  </sheetData>
  <sheetProtection/>
  <mergeCells count="10">
    <mergeCell ref="B3:I3"/>
    <mergeCell ref="B2:I2"/>
    <mergeCell ref="B5:E5"/>
    <mergeCell ref="B6:E6"/>
    <mergeCell ref="B12:D12"/>
    <mergeCell ref="B7:D7"/>
    <mergeCell ref="B8:D8"/>
    <mergeCell ref="B9:D9"/>
    <mergeCell ref="B10:D10"/>
    <mergeCell ref="B11:D11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5"/>
  <sheetViews>
    <sheetView tabSelected="1" zoomScale="110" zoomScaleNormal="110" zoomScalePageLayoutView="0" workbookViewId="0" topLeftCell="A1">
      <selection activeCell="H175" sqref="H175"/>
    </sheetView>
  </sheetViews>
  <sheetFormatPr defaultColWidth="9.140625" defaultRowHeight="15"/>
  <cols>
    <col min="1" max="1" width="0.5625" style="117" customWidth="1"/>
    <col min="2" max="2" width="7.421875" style="169" bestFit="1" customWidth="1"/>
    <col min="3" max="3" width="8.421875" style="169" bestFit="1" customWidth="1"/>
    <col min="4" max="4" width="23.421875" style="169" customWidth="1"/>
    <col min="5" max="5" width="38.8515625" style="169" customWidth="1"/>
    <col min="6" max="6" width="25.28125" style="169" customWidth="1"/>
    <col min="7" max="7" width="25.28125" style="171" customWidth="1"/>
    <col min="8" max="8" width="25.28125" style="169" customWidth="1"/>
    <col min="9" max="9" width="11.421875" style="192" customWidth="1"/>
    <col min="11" max="11" width="11.00390625" style="0" hidden="1" customWidth="1"/>
    <col min="12" max="12" width="11.00390625" style="0" bestFit="1" customWidth="1"/>
  </cols>
  <sheetData>
    <row r="1" spans="2:9" ht="18">
      <c r="B1" s="2"/>
      <c r="C1" s="2"/>
      <c r="D1" s="2"/>
      <c r="E1" s="2"/>
      <c r="F1" s="2"/>
      <c r="G1" s="88"/>
      <c r="H1" s="2"/>
      <c r="I1" s="3"/>
    </row>
    <row r="2" spans="2:9" ht="15.75">
      <c r="B2" s="307" t="s">
        <v>73</v>
      </c>
      <c r="C2" s="307"/>
      <c r="D2" s="307"/>
      <c r="E2" s="307"/>
      <c r="F2" s="307"/>
      <c r="G2" s="307"/>
      <c r="H2" s="307"/>
      <c r="I2" s="307"/>
    </row>
    <row r="3" spans="2:9" ht="18">
      <c r="B3" s="37"/>
      <c r="C3" s="37"/>
      <c r="D3" s="37"/>
      <c r="E3" s="37"/>
      <c r="F3" s="37"/>
      <c r="G3" s="87"/>
      <c r="H3" s="37"/>
      <c r="I3" s="38"/>
    </row>
    <row r="4" spans="2:9" ht="25.5">
      <c r="B4" s="277" t="s">
        <v>8</v>
      </c>
      <c r="C4" s="278"/>
      <c r="D4" s="278"/>
      <c r="E4" s="279"/>
      <c r="F4" s="31" t="s">
        <v>61</v>
      </c>
      <c r="G4" s="86" t="s">
        <v>58</v>
      </c>
      <c r="H4" s="31" t="s">
        <v>74</v>
      </c>
      <c r="I4" s="31" t="s">
        <v>59</v>
      </c>
    </row>
    <row r="5" spans="1:9" s="22" customFormat="1" ht="11.25">
      <c r="A5" s="118"/>
      <c r="B5" s="280">
        <v>1</v>
      </c>
      <c r="C5" s="281"/>
      <c r="D5" s="281"/>
      <c r="E5" s="282"/>
      <c r="F5" s="32">
        <v>2</v>
      </c>
      <c r="G5" s="32">
        <v>3</v>
      </c>
      <c r="H5" s="32">
        <v>4</v>
      </c>
      <c r="I5" s="32" t="s">
        <v>57</v>
      </c>
    </row>
    <row r="6" spans="1:9" s="36" customFormat="1" ht="30" customHeight="1">
      <c r="A6" s="119"/>
      <c r="B6" s="289" t="s">
        <v>570</v>
      </c>
      <c r="C6" s="289"/>
      <c r="D6" s="289"/>
      <c r="E6" s="91" t="s">
        <v>571</v>
      </c>
      <c r="F6" s="120">
        <f>F8+F9+F10+F11+F12+F13+F14+F15+F16+F17</f>
        <v>680611.2795732962</v>
      </c>
      <c r="G6" s="120">
        <f>G8+G9+G10+G11+G12+G13+G14+G15+G16+G17</f>
        <v>680611.2795732962</v>
      </c>
      <c r="H6" s="120">
        <f>H8+H9+H10+H11+H12+H13+H14+H15+H16+H17</f>
        <v>304623.63999999996</v>
      </c>
      <c r="I6" s="121">
        <f>H6/G6*100</f>
        <v>51.42364646935286</v>
      </c>
    </row>
    <row r="7" spans="1:11" s="36" customFormat="1" ht="30" customHeight="1">
      <c r="A7" s="119"/>
      <c r="B7" s="308" t="s">
        <v>572</v>
      </c>
      <c r="C7" s="308"/>
      <c r="D7" s="308"/>
      <c r="E7" s="81" t="s">
        <v>573</v>
      </c>
      <c r="F7" s="122">
        <f>F18+F99+F122+F158+F173+F180+F194+F218+F248+F285+F295+F303</f>
        <v>680611.2795732962</v>
      </c>
      <c r="G7" s="122">
        <f>G18+G99+G122+G158+G173+G180+G194+G218+G248+G285+G295+G303</f>
        <v>680611.2795732962</v>
      </c>
      <c r="H7" s="122">
        <f>H18+H99+H122+H158+H173+H180+H194+H218+H248+H285+H295+H303</f>
        <v>304623.63999999996</v>
      </c>
      <c r="I7" s="246">
        <f>H7/G7*100</f>
        <v>51.42364646935286</v>
      </c>
      <c r="K7" s="224">
        <f>H7-H6</f>
        <v>1592.660420731292</v>
      </c>
    </row>
    <row r="8" spans="1:9" s="36" customFormat="1" ht="30" customHeight="1">
      <c r="A8" s="119"/>
      <c r="B8" s="303" t="s">
        <v>646</v>
      </c>
      <c r="C8" s="304"/>
      <c r="D8" s="305"/>
      <c r="E8" s="123" t="s">
        <v>569</v>
      </c>
      <c r="F8" s="124">
        <f>F21+F67+F76+F81+F85+F97+F102+F108+F112+F116+F120+F166++F192+F221+F231+F251+F261+F265+F269+F274+F279+F293+F298+F306+F311+F316+F320</f>
        <v>168087.62486561816</v>
      </c>
      <c r="G8" s="124">
        <f>G21+G67+G76+G81+G85+G97+G102+G108+G112+G116+G120+G166++G192+G221+G231+G251+G261+G265+G269+G274+G279+G293+G298+G306+G311+G316+G320</f>
        <v>168087.62486561816</v>
      </c>
      <c r="H8" s="124">
        <f>H21+H67+H76+H81+H85+H97+H102+H108+H112+H116+H120+H166+H192+H221+H231+H251+H261+H265+H269+H274+H279+H293+H298+H306+H311+H316+H320+H211</f>
        <v>84975.61</v>
      </c>
      <c r="I8" s="245">
        <f aca="true" t="shared" si="0" ref="I8:I22">H8/G8*100</f>
        <v>32.96541315537032</v>
      </c>
    </row>
    <row r="9" spans="1:9" s="36" customFormat="1" ht="30" customHeight="1">
      <c r="A9" s="119"/>
      <c r="B9" s="303" t="s">
        <v>647</v>
      </c>
      <c r="C9" s="304"/>
      <c r="D9" s="305"/>
      <c r="E9" s="123" t="s">
        <v>655</v>
      </c>
      <c r="F9" s="124"/>
      <c r="G9" s="124"/>
      <c r="H9" s="92"/>
      <c r="I9" s="62"/>
    </row>
    <row r="10" spans="1:9" s="36" customFormat="1" ht="30" customHeight="1">
      <c r="A10" s="119"/>
      <c r="B10" s="303" t="s">
        <v>648</v>
      </c>
      <c r="C10" s="304"/>
      <c r="D10" s="305"/>
      <c r="E10" s="123" t="s">
        <v>656</v>
      </c>
      <c r="F10" s="124">
        <f>F128+F132+F137+F147+F154+F161+F168+F183+F197+F216+F226+F236+F245+F283+F288+F301</f>
        <v>253193.90489017186</v>
      </c>
      <c r="G10" s="124">
        <f>G128+G132+G137+G147+G154+G161+G168+G183+G197+G216+G226+G236+G245+G283+G288+G301</f>
        <v>253193.90489017186</v>
      </c>
      <c r="H10" s="124">
        <f>H128+H132+H137+H147+H154+H161+H168+H183+H197+H216+H226+H236+H245+H283+H288+H301</f>
        <v>74652.81999999999</v>
      </c>
      <c r="I10" s="245">
        <f t="shared" si="0"/>
        <v>29.484445935766978</v>
      </c>
    </row>
    <row r="11" spans="1:9" s="90" customFormat="1" ht="30" customHeight="1">
      <c r="A11" s="119"/>
      <c r="B11" s="303" t="s">
        <v>649</v>
      </c>
      <c r="C11" s="304"/>
      <c r="D11" s="305"/>
      <c r="E11" s="123" t="s">
        <v>657</v>
      </c>
      <c r="F11" s="124">
        <f>F125+F143+F170+F176+F188+F202+F207+F240+F256</f>
        <v>254999.66819297895</v>
      </c>
      <c r="G11" s="124">
        <f>G125+G143+G170+G176+G188+G202+G207+G240+G256</f>
        <v>254999.66819297895</v>
      </c>
      <c r="H11" s="124">
        <f>H125+H143+H170+H176+H188+H202+H207+H240+H256</f>
        <v>144015.02</v>
      </c>
      <c r="I11" s="245">
        <f t="shared" si="0"/>
        <v>56.47655191888804</v>
      </c>
    </row>
    <row r="12" spans="1:9" s="90" customFormat="1" ht="30" customHeight="1">
      <c r="A12" s="119"/>
      <c r="B12" s="303" t="s">
        <v>650</v>
      </c>
      <c r="C12" s="304"/>
      <c r="D12" s="305"/>
      <c r="E12" s="123" t="s">
        <v>657</v>
      </c>
      <c r="F12" s="124">
        <f>F89</f>
        <v>4330.081624527174</v>
      </c>
      <c r="G12" s="124">
        <f>G89</f>
        <v>4330.081624527174</v>
      </c>
      <c r="H12" s="124">
        <f>H89</f>
        <v>980.19</v>
      </c>
      <c r="I12" s="245">
        <f t="shared" si="0"/>
        <v>22.636755724137934</v>
      </c>
    </row>
    <row r="13" spans="1:9" s="90" customFormat="1" ht="30" customHeight="1">
      <c r="A13" s="119"/>
      <c r="B13" s="303" t="s">
        <v>651</v>
      </c>
      <c r="C13" s="304"/>
      <c r="D13" s="305"/>
      <c r="E13" s="123" t="s">
        <v>658</v>
      </c>
      <c r="F13" s="124"/>
      <c r="G13" s="124"/>
      <c r="H13" s="92"/>
      <c r="I13" s="62"/>
    </row>
    <row r="14" spans="1:9" s="90" customFormat="1" ht="30" customHeight="1">
      <c r="A14" s="119"/>
      <c r="B14" s="303" t="s">
        <v>652</v>
      </c>
      <c r="C14" s="304"/>
      <c r="D14" s="305"/>
      <c r="E14" s="123" t="s">
        <v>659</v>
      </c>
      <c r="F14" s="124"/>
      <c r="G14" s="124"/>
      <c r="H14" s="92"/>
      <c r="I14" s="62"/>
    </row>
    <row r="15" spans="1:9" s="90" customFormat="1" ht="47.25" customHeight="1">
      <c r="A15" s="119"/>
      <c r="B15" s="303" t="s">
        <v>653</v>
      </c>
      <c r="C15" s="304"/>
      <c r="D15" s="305"/>
      <c r="E15" s="123" t="s">
        <v>660</v>
      </c>
      <c r="F15" s="124"/>
      <c r="G15" s="124"/>
      <c r="H15" s="92"/>
      <c r="I15" s="62"/>
    </row>
    <row r="16" spans="1:9" s="90" customFormat="1" ht="47.25" customHeight="1">
      <c r="A16" s="119"/>
      <c r="B16" s="303" t="s">
        <v>654</v>
      </c>
      <c r="C16" s="304"/>
      <c r="D16" s="305"/>
      <c r="E16" s="123" t="s">
        <v>661</v>
      </c>
      <c r="F16" s="124"/>
      <c r="G16" s="124"/>
      <c r="H16" s="92"/>
      <c r="I16" s="62"/>
    </row>
    <row r="17" spans="1:9" s="90" customFormat="1" ht="30" customHeight="1">
      <c r="A17" s="119"/>
      <c r="B17" s="303" t="s">
        <v>666</v>
      </c>
      <c r="C17" s="304"/>
      <c r="D17" s="305"/>
      <c r="E17" s="123" t="s">
        <v>667</v>
      </c>
      <c r="F17" s="124"/>
      <c r="G17" s="124"/>
      <c r="H17" s="92"/>
      <c r="I17" s="190"/>
    </row>
    <row r="18" spans="1:9" s="36" customFormat="1" ht="30" customHeight="1">
      <c r="A18" s="125"/>
      <c r="B18" s="309" t="s">
        <v>645</v>
      </c>
      <c r="C18" s="309"/>
      <c r="D18" s="309"/>
      <c r="E18" s="126"/>
      <c r="F18" s="127">
        <f>F20+F66+F75+F80+F84+F88+F96</f>
        <v>83128.43712920565</v>
      </c>
      <c r="G18" s="127">
        <f>G20+G66+G75+G80+G84+G88+G96</f>
        <v>83128.43712920565</v>
      </c>
      <c r="H18" s="127">
        <f>H20+H66+H75+H80+H84+H88+H96</f>
        <v>58289.09000000001</v>
      </c>
      <c r="I18" s="206">
        <f t="shared" si="0"/>
        <v>63.62055131362408</v>
      </c>
    </row>
    <row r="19" spans="1:9" s="36" customFormat="1" ht="30" customHeight="1" hidden="1">
      <c r="A19" s="290" t="s">
        <v>459</v>
      </c>
      <c r="B19" s="290"/>
      <c r="C19" s="291" t="s">
        <v>460</v>
      </c>
      <c r="D19" s="310"/>
      <c r="E19" s="310"/>
      <c r="F19" s="129">
        <f aca="true" t="shared" si="1" ref="F19:H20">F20</f>
        <v>62977.79674165504</v>
      </c>
      <c r="G19" s="129">
        <f t="shared" si="1"/>
        <v>62977.79674165504</v>
      </c>
      <c r="H19" s="129">
        <f t="shared" si="1"/>
        <v>51763.350000000006</v>
      </c>
      <c r="I19" s="191">
        <f t="shared" si="0"/>
        <v>0</v>
      </c>
    </row>
    <row r="20" spans="1:9" s="36" customFormat="1" ht="15" customHeight="1">
      <c r="A20" s="125"/>
      <c r="B20" s="193"/>
      <c r="C20" s="194"/>
      <c r="D20" s="295" t="s">
        <v>574</v>
      </c>
      <c r="E20" s="295"/>
      <c r="F20" s="195">
        <f t="shared" si="1"/>
        <v>62977.79674165504</v>
      </c>
      <c r="G20" s="195">
        <f t="shared" si="1"/>
        <v>62977.79674165504</v>
      </c>
      <c r="H20" s="195">
        <f t="shared" si="1"/>
        <v>51763.350000000006</v>
      </c>
      <c r="I20" s="196">
        <f t="shared" si="0"/>
        <v>83.97685015395182</v>
      </c>
    </row>
    <row r="21" spans="1:9" s="90" customFormat="1" ht="15" customHeight="1">
      <c r="A21" s="174"/>
      <c r="B21" s="174"/>
      <c r="C21" s="175"/>
      <c r="D21" s="176" t="s">
        <v>662</v>
      </c>
      <c r="E21" s="177" t="s">
        <v>561</v>
      </c>
      <c r="F21" s="178">
        <f>F22+F31+F60</f>
        <v>62977.79674165504</v>
      </c>
      <c r="G21" s="178">
        <f>G22+G31+G60</f>
        <v>62977.79674165504</v>
      </c>
      <c r="H21" s="178">
        <f>H22+H31+H60</f>
        <v>51763.350000000006</v>
      </c>
      <c r="I21" s="191">
        <f t="shared" si="0"/>
        <v>83.97685015395182</v>
      </c>
    </row>
    <row r="22" spans="1:9" s="36" customFormat="1" ht="15" customHeight="1">
      <c r="A22" s="179"/>
      <c r="B22" s="180"/>
      <c r="C22" s="181"/>
      <c r="D22" s="182">
        <v>31</v>
      </c>
      <c r="E22" s="183" t="s">
        <v>5</v>
      </c>
      <c r="F22" s="184">
        <v>35915.61610591279</v>
      </c>
      <c r="G22" s="184">
        <v>35915.61610591279</v>
      </c>
      <c r="H22" s="184">
        <f>SUM(H22:H30)</f>
        <v>17975.21</v>
      </c>
      <c r="I22" s="191">
        <f t="shared" si="0"/>
        <v>50.04845231386895</v>
      </c>
    </row>
    <row r="23" spans="1:9" s="90" customFormat="1" ht="15" customHeight="1">
      <c r="A23" s="185"/>
      <c r="B23" s="185"/>
      <c r="C23" s="185"/>
      <c r="D23" s="187" t="s">
        <v>140</v>
      </c>
      <c r="E23" s="188" t="s">
        <v>33</v>
      </c>
      <c r="F23" s="189"/>
      <c r="G23" s="189"/>
      <c r="H23" s="189">
        <v>15429.35</v>
      </c>
      <c r="I23" s="186"/>
    </row>
    <row r="24" spans="1:9" s="36" customFormat="1" ht="15" customHeight="1" hidden="1">
      <c r="A24" s="185"/>
      <c r="B24" s="185"/>
      <c r="C24" s="185"/>
      <c r="D24" s="187" t="s">
        <v>141</v>
      </c>
      <c r="E24" s="188" t="s">
        <v>142</v>
      </c>
      <c r="F24" s="189"/>
      <c r="G24" s="189"/>
      <c r="H24" s="189"/>
      <c r="I24" s="186"/>
    </row>
    <row r="25" spans="1:9" s="90" customFormat="1" ht="15" customHeight="1" hidden="1">
      <c r="A25" s="185"/>
      <c r="B25" s="185"/>
      <c r="C25" s="185"/>
      <c r="D25" s="187" t="s">
        <v>143</v>
      </c>
      <c r="E25" s="188" t="s">
        <v>144</v>
      </c>
      <c r="F25" s="189"/>
      <c r="G25" s="189"/>
      <c r="H25" s="189"/>
      <c r="I25" s="186"/>
    </row>
    <row r="26" spans="1:9" s="36" customFormat="1" ht="15" customHeight="1" hidden="1">
      <c r="A26" s="185"/>
      <c r="B26" s="185"/>
      <c r="C26" s="185"/>
      <c r="D26" s="187" t="s">
        <v>145</v>
      </c>
      <c r="E26" s="188" t="s">
        <v>146</v>
      </c>
      <c r="F26" s="189"/>
      <c r="G26" s="189"/>
      <c r="H26" s="189"/>
      <c r="I26" s="186"/>
    </row>
    <row r="27" spans="1:9" s="90" customFormat="1" ht="15" customHeight="1" hidden="1">
      <c r="A27" s="130"/>
      <c r="B27" s="131"/>
      <c r="C27" s="132"/>
      <c r="D27" s="187" t="s">
        <v>149</v>
      </c>
      <c r="E27" s="188" t="s">
        <v>148</v>
      </c>
      <c r="F27" s="189"/>
      <c r="G27" s="189"/>
      <c r="H27" s="189"/>
      <c r="I27" s="191"/>
    </row>
    <row r="28" spans="1:9" s="90" customFormat="1" ht="15" customHeight="1" hidden="1">
      <c r="A28" s="130"/>
      <c r="B28" s="131"/>
      <c r="C28" s="132"/>
      <c r="D28" s="187" t="s">
        <v>152</v>
      </c>
      <c r="E28" s="188" t="s">
        <v>153</v>
      </c>
      <c r="F28" s="189"/>
      <c r="G28" s="189"/>
      <c r="H28" s="189"/>
      <c r="I28" s="191"/>
    </row>
    <row r="29" spans="1:9" s="90" customFormat="1" ht="15" customHeight="1">
      <c r="A29" s="130"/>
      <c r="B29" s="131"/>
      <c r="C29" s="132"/>
      <c r="D29" s="187" t="s">
        <v>154</v>
      </c>
      <c r="E29" s="188" t="s">
        <v>155</v>
      </c>
      <c r="F29" s="189"/>
      <c r="G29" s="189"/>
      <c r="H29" s="189">
        <v>2545.86</v>
      </c>
      <c r="I29" s="191"/>
    </row>
    <row r="30" spans="1:9" s="90" customFormat="1" ht="15" customHeight="1" hidden="1">
      <c r="A30" s="130"/>
      <c r="B30" s="131"/>
      <c r="C30" s="132"/>
      <c r="D30" s="187" t="s">
        <v>156</v>
      </c>
      <c r="E30" s="188" t="s">
        <v>157</v>
      </c>
      <c r="F30" s="189"/>
      <c r="G30" s="189"/>
      <c r="H30" s="189"/>
      <c r="I30" s="191"/>
    </row>
    <row r="31" spans="1:9" s="90" customFormat="1" ht="15" customHeight="1">
      <c r="A31" s="130"/>
      <c r="B31" s="131"/>
      <c r="C31" s="132"/>
      <c r="D31" s="133">
        <v>32</v>
      </c>
      <c r="E31" s="134" t="s">
        <v>15</v>
      </c>
      <c r="F31" s="135">
        <v>25204.061317937485</v>
      </c>
      <c r="G31" s="135">
        <v>25204.061317937485</v>
      </c>
      <c r="H31" s="135">
        <f>SUM(H32:H59)</f>
        <v>32894.520000000004</v>
      </c>
      <c r="I31" s="191">
        <f>H31/G31*100</f>
        <v>130.51277563981046</v>
      </c>
    </row>
    <row r="32" spans="1:9" s="90" customFormat="1" ht="15" customHeight="1" hidden="1">
      <c r="A32" s="130"/>
      <c r="B32" s="131"/>
      <c r="C32" s="132"/>
      <c r="D32" s="187" t="s">
        <v>160</v>
      </c>
      <c r="E32" s="188" t="s">
        <v>35</v>
      </c>
      <c r="F32" s="189"/>
      <c r="G32" s="189"/>
      <c r="H32" s="189"/>
      <c r="I32" s="191"/>
    </row>
    <row r="33" spans="1:9" s="90" customFormat="1" ht="15" customHeight="1">
      <c r="A33" s="130"/>
      <c r="B33" s="131"/>
      <c r="C33" s="132"/>
      <c r="D33" s="187" t="s">
        <v>161</v>
      </c>
      <c r="E33" s="188" t="s">
        <v>162</v>
      </c>
      <c r="F33" s="189"/>
      <c r="G33" s="189"/>
      <c r="H33" s="189">
        <v>832.64</v>
      </c>
      <c r="I33" s="191"/>
    </row>
    <row r="34" spans="1:9" s="90" customFormat="1" ht="15" customHeight="1" hidden="1">
      <c r="A34" s="130"/>
      <c r="B34" s="131"/>
      <c r="C34" s="132"/>
      <c r="D34" s="187" t="s">
        <v>163</v>
      </c>
      <c r="E34" s="188" t="s">
        <v>164</v>
      </c>
      <c r="F34" s="189"/>
      <c r="G34" s="189"/>
      <c r="H34" s="189"/>
      <c r="I34" s="191"/>
    </row>
    <row r="35" spans="1:9" s="90" customFormat="1" ht="15" customHeight="1" hidden="1">
      <c r="A35" s="130"/>
      <c r="B35" s="131"/>
      <c r="C35" s="132"/>
      <c r="D35" s="187">
        <v>3214</v>
      </c>
      <c r="E35" s="188" t="s">
        <v>165</v>
      </c>
      <c r="F35" s="189"/>
      <c r="G35" s="189"/>
      <c r="H35" s="189"/>
      <c r="I35" s="191"/>
    </row>
    <row r="36" spans="1:9" s="90" customFormat="1" ht="15" customHeight="1">
      <c r="A36" s="130"/>
      <c r="B36" s="131"/>
      <c r="C36" s="132"/>
      <c r="D36" s="187" t="s">
        <v>168</v>
      </c>
      <c r="E36" s="188" t="s">
        <v>169</v>
      </c>
      <c r="F36" s="189"/>
      <c r="G36" s="189"/>
      <c r="H36" s="189">
        <v>1982.39</v>
      </c>
      <c r="I36" s="191"/>
    </row>
    <row r="37" spans="1:9" s="90" customFormat="1" ht="15" customHeight="1">
      <c r="A37" s="130"/>
      <c r="B37" s="131"/>
      <c r="C37" s="132"/>
      <c r="D37" s="187" t="s">
        <v>170</v>
      </c>
      <c r="E37" s="188" t="s">
        <v>171</v>
      </c>
      <c r="F37" s="189"/>
      <c r="G37" s="189"/>
      <c r="H37" s="189">
        <v>1532.11</v>
      </c>
      <c r="I37" s="191"/>
    </row>
    <row r="38" spans="1:9" s="90" customFormat="1" ht="15" customHeight="1">
      <c r="A38" s="130"/>
      <c r="B38" s="131"/>
      <c r="C38" s="132"/>
      <c r="D38" s="187" t="s">
        <v>172</v>
      </c>
      <c r="E38" s="188" t="s">
        <v>173</v>
      </c>
      <c r="F38" s="189"/>
      <c r="G38" s="189"/>
      <c r="H38" s="189">
        <v>1613.75</v>
      </c>
      <c r="I38" s="191"/>
    </row>
    <row r="39" spans="1:9" s="90" customFormat="1" ht="15" customHeight="1">
      <c r="A39" s="130"/>
      <c r="B39" s="131"/>
      <c r="C39" s="132"/>
      <c r="D39" s="187" t="s">
        <v>174</v>
      </c>
      <c r="E39" s="188" t="s">
        <v>175</v>
      </c>
      <c r="F39" s="189"/>
      <c r="G39" s="189"/>
      <c r="H39" s="189">
        <v>532.93</v>
      </c>
      <c r="I39" s="191"/>
    </row>
    <row r="40" spans="1:9" s="90" customFormat="1" ht="15" customHeight="1">
      <c r="A40" s="130"/>
      <c r="B40" s="131"/>
      <c r="C40" s="132"/>
      <c r="D40" s="187" t="s">
        <v>176</v>
      </c>
      <c r="E40" s="188" t="s">
        <v>177</v>
      </c>
      <c r="F40" s="189"/>
      <c r="G40" s="189"/>
      <c r="H40" s="189">
        <v>5098.42</v>
      </c>
      <c r="I40" s="191"/>
    </row>
    <row r="41" spans="1:9" s="90" customFormat="1" ht="15" customHeight="1" hidden="1">
      <c r="A41" s="130"/>
      <c r="B41" s="131"/>
      <c r="C41" s="132"/>
      <c r="D41" s="187" t="s">
        <v>178</v>
      </c>
      <c r="E41" s="188" t="s">
        <v>179</v>
      </c>
      <c r="F41" s="189"/>
      <c r="G41" s="189"/>
      <c r="H41" s="189"/>
      <c r="I41" s="191"/>
    </row>
    <row r="42" spans="1:9" s="90" customFormat="1" ht="15" customHeight="1" hidden="1">
      <c r="A42" s="130"/>
      <c r="B42" s="131"/>
      <c r="C42" s="132"/>
      <c r="D42" s="187" t="s">
        <v>180</v>
      </c>
      <c r="E42" s="188" t="s">
        <v>181</v>
      </c>
      <c r="F42" s="189"/>
      <c r="G42" s="189"/>
      <c r="H42" s="189"/>
      <c r="I42" s="191"/>
    </row>
    <row r="43" spans="1:9" s="90" customFormat="1" ht="15" customHeight="1">
      <c r="A43" s="130"/>
      <c r="B43" s="131"/>
      <c r="C43" s="132"/>
      <c r="D43" s="187" t="s">
        <v>184</v>
      </c>
      <c r="E43" s="188" t="s">
        <v>185</v>
      </c>
      <c r="F43" s="189"/>
      <c r="G43" s="189"/>
      <c r="H43" s="189">
        <v>2518.55</v>
      </c>
      <c r="I43" s="191"/>
    </row>
    <row r="44" spans="1:9" s="90" customFormat="1" ht="15" customHeight="1">
      <c r="A44" s="130"/>
      <c r="B44" s="131"/>
      <c r="C44" s="132"/>
      <c r="D44" s="187" t="s">
        <v>186</v>
      </c>
      <c r="E44" s="188" t="s">
        <v>187</v>
      </c>
      <c r="F44" s="189"/>
      <c r="G44" s="189"/>
      <c r="H44" s="189">
        <v>2808.76</v>
      </c>
      <c r="I44" s="191"/>
    </row>
    <row r="45" spans="1:9" s="90" customFormat="1" ht="15" customHeight="1">
      <c r="A45" s="130"/>
      <c r="B45" s="131"/>
      <c r="C45" s="132"/>
      <c r="D45" s="187" t="s">
        <v>188</v>
      </c>
      <c r="E45" s="188" t="s">
        <v>189</v>
      </c>
      <c r="F45" s="189"/>
      <c r="G45" s="189"/>
      <c r="H45" s="189">
        <v>1243.79</v>
      </c>
      <c r="I45" s="191"/>
    </row>
    <row r="46" spans="1:9" s="90" customFormat="1" ht="15" customHeight="1" hidden="1">
      <c r="A46" s="130"/>
      <c r="B46" s="131"/>
      <c r="C46" s="132"/>
      <c r="D46" s="187" t="s">
        <v>190</v>
      </c>
      <c r="E46" s="188" t="s">
        <v>191</v>
      </c>
      <c r="F46" s="189"/>
      <c r="G46" s="189"/>
      <c r="H46" s="189"/>
      <c r="I46" s="191"/>
    </row>
    <row r="47" spans="1:9" s="90" customFormat="1" ht="15" customHeight="1" hidden="1">
      <c r="A47" s="130"/>
      <c r="B47" s="131"/>
      <c r="C47" s="132"/>
      <c r="D47" s="187" t="s">
        <v>192</v>
      </c>
      <c r="E47" s="188" t="s">
        <v>193</v>
      </c>
      <c r="F47" s="189"/>
      <c r="G47" s="189"/>
      <c r="H47" s="189"/>
      <c r="I47" s="191"/>
    </row>
    <row r="48" spans="1:9" s="90" customFormat="1" ht="15" customHeight="1" hidden="1">
      <c r="A48" s="130"/>
      <c r="B48" s="131"/>
      <c r="C48" s="132"/>
      <c r="D48" s="187" t="s">
        <v>194</v>
      </c>
      <c r="E48" s="188" t="s">
        <v>195</v>
      </c>
      <c r="F48" s="189"/>
      <c r="G48" s="189"/>
      <c r="H48" s="189"/>
      <c r="I48" s="191"/>
    </row>
    <row r="49" spans="1:9" s="90" customFormat="1" ht="15" customHeight="1">
      <c r="A49" s="130"/>
      <c r="B49" s="131"/>
      <c r="C49" s="132"/>
      <c r="D49" s="187" t="s">
        <v>196</v>
      </c>
      <c r="E49" s="188" t="s">
        <v>197</v>
      </c>
      <c r="F49" s="189"/>
      <c r="G49" s="189"/>
      <c r="H49" s="189">
        <f>14492.74-1701.92</f>
        <v>12790.82</v>
      </c>
      <c r="I49" s="191"/>
    </row>
    <row r="50" spans="1:9" s="90" customFormat="1" ht="15" customHeight="1" hidden="1">
      <c r="A50" s="130"/>
      <c r="B50" s="131"/>
      <c r="C50" s="132"/>
      <c r="D50" s="187" t="s">
        <v>198</v>
      </c>
      <c r="E50" s="188" t="s">
        <v>199</v>
      </c>
      <c r="F50" s="189"/>
      <c r="G50" s="189"/>
      <c r="H50" s="189"/>
      <c r="I50" s="191"/>
    </row>
    <row r="51" spans="1:9" s="90" customFormat="1" ht="15" customHeight="1">
      <c r="A51" s="130"/>
      <c r="B51" s="131"/>
      <c r="C51" s="132"/>
      <c r="D51" s="187" t="s">
        <v>200</v>
      </c>
      <c r="E51" s="188" t="s">
        <v>201</v>
      </c>
      <c r="F51" s="189"/>
      <c r="G51" s="189"/>
      <c r="H51" s="189">
        <v>28.32</v>
      </c>
      <c r="I51" s="191"/>
    </row>
    <row r="52" spans="1:9" s="90" customFormat="1" ht="15" customHeight="1" hidden="1">
      <c r="A52" s="130"/>
      <c r="B52" s="131"/>
      <c r="C52" s="132"/>
      <c r="D52" s="187" t="s">
        <v>203</v>
      </c>
      <c r="E52" s="188" t="s">
        <v>202</v>
      </c>
      <c r="F52" s="189"/>
      <c r="G52" s="189"/>
      <c r="H52" s="189"/>
      <c r="I52" s="191"/>
    </row>
    <row r="53" spans="1:9" s="90" customFormat="1" ht="15" customHeight="1" hidden="1">
      <c r="A53" s="130"/>
      <c r="B53" s="131"/>
      <c r="C53" s="132"/>
      <c r="D53" s="187" t="s">
        <v>206</v>
      </c>
      <c r="E53" s="188" t="s">
        <v>207</v>
      </c>
      <c r="F53" s="189"/>
      <c r="G53" s="189"/>
      <c r="H53" s="189"/>
      <c r="I53" s="191"/>
    </row>
    <row r="54" spans="1:9" s="90" customFormat="1" ht="15" customHeight="1" hidden="1">
      <c r="A54" s="130"/>
      <c r="B54" s="131"/>
      <c r="C54" s="132"/>
      <c r="D54" s="187" t="s">
        <v>208</v>
      </c>
      <c r="E54" s="188" t="s">
        <v>209</v>
      </c>
      <c r="F54" s="189"/>
      <c r="G54" s="189"/>
      <c r="H54" s="189"/>
      <c r="I54" s="191"/>
    </row>
    <row r="55" spans="1:9" s="90" customFormat="1" ht="15" customHeight="1">
      <c r="A55" s="130"/>
      <c r="B55" s="131"/>
      <c r="C55" s="132"/>
      <c r="D55" s="187" t="s">
        <v>210</v>
      </c>
      <c r="E55" s="188" t="s">
        <v>211</v>
      </c>
      <c r="F55" s="189"/>
      <c r="G55" s="189"/>
      <c r="H55" s="189">
        <v>578.5</v>
      </c>
      <c r="I55" s="191"/>
    </row>
    <row r="56" spans="1:9" s="90" customFormat="1" ht="15" customHeight="1">
      <c r="A56" s="130"/>
      <c r="B56" s="131"/>
      <c r="C56" s="132"/>
      <c r="D56" s="187" t="s">
        <v>212</v>
      </c>
      <c r="E56" s="188" t="s">
        <v>213</v>
      </c>
      <c r="F56" s="189"/>
      <c r="G56" s="189"/>
      <c r="H56" s="189">
        <v>1327.23</v>
      </c>
      <c r="I56" s="191"/>
    </row>
    <row r="57" spans="1:9" s="90" customFormat="1" ht="15" customHeight="1">
      <c r="A57" s="130"/>
      <c r="B57" s="131"/>
      <c r="C57" s="132"/>
      <c r="D57" s="187">
        <v>3295</v>
      </c>
      <c r="E57" s="188" t="s">
        <v>214</v>
      </c>
      <c r="F57" s="189"/>
      <c r="G57" s="189"/>
      <c r="H57" s="189">
        <v>6.31</v>
      </c>
      <c r="I57" s="191"/>
    </row>
    <row r="58" spans="1:9" s="90" customFormat="1" ht="15" customHeight="1" hidden="1">
      <c r="A58" s="130"/>
      <c r="B58" s="131"/>
      <c r="C58" s="132"/>
      <c r="D58" s="187">
        <v>3296</v>
      </c>
      <c r="E58" s="188" t="s">
        <v>215</v>
      </c>
      <c r="F58" s="189"/>
      <c r="G58" s="189"/>
      <c r="H58" s="189"/>
      <c r="I58" s="191"/>
    </row>
    <row r="59" spans="1:9" s="90" customFormat="1" ht="15" customHeight="1" hidden="1">
      <c r="A59" s="130"/>
      <c r="B59" s="131"/>
      <c r="C59" s="132"/>
      <c r="D59" s="187" t="s">
        <v>216</v>
      </c>
      <c r="E59" s="188" t="s">
        <v>205</v>
      </c>
      <c r="F59" s="189"/>
      <c r="G59" s="189"/>
      <c r="H59" s="189"/>
      <c r="I59" s="191"/>
    </row>
    <row r="60" spans="1:9" s="90" customFormat="1" ht="15" customHeight="1">
      <c r="A60" s="130"/>
      <c r="B60" s="131"/>
      <c r="C60" s="132"/>
      <c r="D60" s="133">
        <v>34</v>
      </c>
      <c r="E60" s="134" t="s">
        <v>218</v>
      </c>
      <c r="F60" s="135">
        <v>1858.1193178047647</v>
      </c>
      <c r="G60" s="135">
        <v>1858.1193178047647</v>
      </c>
      <c r="H60" s="135">
        <f>SUM(H61:H64)</f>
        <v>893.62</v>
      </c>
      <c r="I60" s="191">
        <f>H60/G60*100</f>
        <v>48.0927135</v>
      </c>
    </row>
    <row r="61" spans="1:9" s="90" customFormat="1" ht="15" customHeight="1">
      <c r="A61" s="130"/>
      <c r="B61" s="131"/>
      <c r="C61" s="132"/>
      <c r="D61" s="187" t="s">
        <v>244</v>
      </c>
      <c r="E61" s="188" t="s">
        <v>245</v>
      </c>
      <c r="F61" s="189"/>
      <c r="G61" s="189"/>
      <c r="H61" s="189">
        <v>893.62</v>
      </c>
      <c r="I61" s="191"/>
    </row>
    <row r="62" spans="1:9" s="90" customFormat="1" ht="15" customHeight="1" hidden="1">
      <c r="A62" s="130"/>
      <c r="B62" s="131"/>
      <c r="C62" s="132"/>
      <c r="D62" s="187" t="s">
        <v>246</v>
      </c>
      <c r="E62" s="188" t="s">
        <v>247</v>
      </c>
      <c r="F62" s="189"/>
      <c r="G62" s="189"/>
      <c r="H62" s="189"/>
      <c r="I62" s="191"/>
    </row>
    <row r="63" spans="1:9" s="90" customFormat="1" ht="15" customHeight="1" hidden="1">
      <c r="A63" s="130"/>
      <c r="B63" s="131"/>
      <c r="C63" s="132"/>
      <c r="D63" s="187" t="s">
        <v>248</v>
      </c>
      <c r="E63" s="188" t="s">
        <v>249</v>
      </c>
      <c r="F63" s="189"/>
      <c r="G63" s="189"/>
      <c r="H63" s="189"/>
      <c r="I63" s="191"/>
    </row>
    <row r="64" spans="1:9" s="90" customFormat="1" ht="15" customHeight="1" hidden="1">
      <c r="A64" s="130"/>
      <c r="B64" s="131"/>
      <c r="C64" s="132"/>
      <c r="D64" s="187" t="s">
        <v>250</v>
      </c>
      <c r="E64" s="188" t="s">
        <v>251</v>
      </c>
      <c r="F64" s="189"/>
      <c r="G64" s="189"/>
      <c r="H64" s="189"/>
      <c r="I64" s="191"/>
    </row>
    <row r="65" spans="1:9" s="36" customFormat="1" ht="30" customHeight="1" hidden="1">
      <c r="A65" s="290" t="s">
        <v>459</v>
      </c>
      <c r="B65" s="290"/>
      <c r="C65" s="291" t="s">
        <v>460</v>
      </c>
      <c r="D65" s="291"/>
      <c r="E65" s="291"/>
      <c r="F65" s="129">
        <f aca="true" t="shared" si="2" ref="F65:H67">F66</f>
        <v>3742.7831972924546</v>
      </c>
      <c r="G65" s="129">
        <f t="shared" si="2"/>
        <v>3742.7831972924546</v>
      </c>
      <c r="H65" s="129">
        <f t="shared" si="2"/>
        <v>2524.0099999999998</v>
      </c>
      <c r="I65" s="191">
        <f>H65/G65*100</f>
        <v>67.43671398936169</v>
      </c>
    </row>
    <row r="66" spans="1:9" s="36" customFormat="1" ht="30" customHeight="1">
      <c r="A66" s="125"/>
      <c r="B66" s="193"/>
      <c r="C66" s="194"/>
      <c r="D66" s="292" t="s">
        <v>575</v>
      </c>
      <c r="E66" s="292"/>
      <c r="F66" s="197">
        <f t="shared" si="2"/>
        <v>3742.7831972924546</v>
      </c>
      <c r="G66" s="197">
        <f t="shared" si="2"/>
        <v>3742.7831972924546</v>
      </c>
      <c r="H66" s="197">
        <f t="shared" si="2"/>
        <v>2524.0099999999998</v>
      </c>
      <c r="I66" s="196">
        <f>H66/G66*100</f>
        <v>67.43671398936169</v>
      </c>
    </row>
    <row r="67" spans="1:9" s="90" customFormat="1" ht="15" customHeight="1">
      <c r="A67" s="125"/>
      <c r="B67" s="216"/>
      <c r="C67" s="215"/>
      <c r="D67" s="208" t="s">
        <v>662</v>
      </c>
      <c r="E67" s="207" t="s">
        <v>561</v>
      </c>
      <c r="F67" s="214">
        <f t="shared" si="2"/>
        <v>3742.7831972924546</v>
      </c>
      <c r="G67" s="214">
        <f t="shared" si="2"/>
        <v>3742.7831972924546</v>
      </c>
      <c r="H67" s="214">
        <f t="shared" si="2"/>
        <v>2524.0099999999998</v>
      </c>
      <c r="I67" s="200">
        <f>H67/G67*100</f>
        <v>67.43671398936169</v>
      </c>
    </row>
    <row r="68" spans="1:9" s="36" customFormat="1" ht="15" customHeight="1">
      <c r="A68" s="130"/>
      <c r="B68" s="213"/>
      <c r="C68" s="212"/>
      <c r="D68" s="211">
        <v>32</v>
      </c>
      <c r="E68" s="210" t="s">
        <v>15</v>
      </c>
      <c r="F68" s="209">
        <v>3742.7831972924546</v>
      </c>
      <c r="G68" s="209">
        <v>3742.7831972924546</v>
      </c>
      <c r="H68" s="209">
        <f>SUM(H69:H73)</f>
        <v>2524.0099999999998</v>
      </c>
      <c r="I68" s="200">
        <f>H68/G68*100</f>
        <v>67.43671398936169</v>
      </c>
    </row>
    <row r="69" spans="1:9" s="90" customFormat="1" ht="15" customHeight="1">
      <c r="A69" s="128"/>
      <c r="B69" s="198"/>
      <c r="C69" s="199"/>
      <c r="D69" s="187">
        <v>3219</v>
      </c>
      <c r="E69" s="188" t="s">
        <v>673</v>
      </c>
      <c r="F69" s="189"/>
      <c r="G69" s="189"/>
      <c r="H69" s="189">
        <v>150</v>
      </c>
      <c r="I69" s="200"/>
    </row>
    <row r="70" spans="1:9" s="90" customFormat="1" ht="15" customHeight="1">
      <c r="A70" s="128"/>
      <c r="B70" s="198"/>
      <c r="C70" s="199"/>
      <c r="D70" s="187" t="s">
        <v>172</v>
      </c>
      <c r="E70" s="188" t="s">
        <v>173</v>
      </c>
      <c r="F70" s="189"/>
      <c r="G70" s="189"/>
      <c r="H70" s="189">
        <v>742.04</v>
      </c>
      <c r="I70" s="200"/>
    </row>
    <row r="71" spans="1:9" s="90" customFormat="1" ht="15" customHeight="1">
      <c r="A71" s="128"/>
      <c r="B71" s="198"/>
      <c r="C71" s="199"/>
      <c r="D71" s="187" t="s">
        <v>186</v>
      </c>
      <c r="E71" s="188" t="s">
        <v>187</v>
      </c>
      <c r="F71" s="189"/>
      <c r="G71" s="189"/>
      <c r="H71" s="189">
        <v>1284.03</v>
      </c>
      <c r="I71" s="200"/>
    </row>
    <row r="72" spans="1:9" s="90" customFormat="1" ht="15" customHeight="1">
      <c r="A72" s="128"/>
      <c r="B72" s="198"/>
      <c r="C72" s="199"/>
      <c r="D72" s="187" t="s">
        <v>200</v>
      </c>
      <c r="E72" s="188" t="s">
        <v>201</v>
      </c>
      <c r="F72" s="189"/>
      <c r="G72" s="189"/>
      <c r="H72" s="189">
        <v>134.37</v>
      </c>
      <c r="I72" s="200"/>
    </row>
    <row r="73" spans="1:9" s="90" customFormat="1" ht="15" customHeight="1">
      <c r="A73" s="128"/>
      <c r="B73" s="198"/>
      <c r="C73" s="199"/>
      <c r="D73" s="187" t="s">
        <v>208</v>
      </c>
      <c r="E73" s="188" t="s">
        <v>209</v>
      </c>
      <c r="F73" s="189"/>
      <c r="G73" s="189"/>
      <c r="H73" s="189">
        <v>213.57</v>
      </c>
      <c r="I73" s="200"/>
    </row>
    <row r="74" spans="1:9" s="90" customFormat="1" ht="30" customHeight="1" hidden="1">
      <c r="A74" s="290" t="s">
        <v>459</v>
      </c>
      <c r="B74" s="290"/>
      <c r="C74" s="291" t="s">
        <v>460</v>
      </c>
      <c r="D74" s="291"/>
      <c r="E74" s="291"/>
      <c r="F74" s="129">
        <f aca="true" t="shared" si="3" ref="F74:H76">F75</f>
        <v>1327.2280841462605</v>
      </c>
      <c r="G74" s="129">
        <f t="shared" si="3"/>
        <v>1327.2280841462605</v>
      </c>
      <c r="H74" s="129">
        <f t="shared" si="3"/>
        <v>3021.54</v>
      </c>
      <c r="I74" s="191">
        <f>H74/G74*100</f>
        <v>227.6579313</v>
      </c>
    </row>
    <row r="75" spans="1:9" s="36" customFormat="1" ht="30" customHeight="1">
      <c r="A75" s="125"/>
      <c r="B75" s="193"/>
      <c r="C75" s="194"/>
      <c r="D75" s="298" t="s">
        <v>576</v>
      </c>
      <c r="E75" s="298"/>
      <c r="F75" s="197">
        <f t="shared" si="3"/>
        <v>1327.2280841462605</v>
      </c>
      <c r="G75" s="197">
        <f t="shared" si="3"/>
        <v>1327.2280841462605</v>
      </c>
      <c r="H75" s="197">
        <f t="shared" si="3"/>
        <v>3021.54</v>
      </c>
      <c r="I75" s="196">
        <f>H75/G75*100</f>
        <v>227.6579313</v>
      </c>
    </row>
    <row r="76" spans="1:9" s="90" customFormat="1" ht="15" customHeight="1">
      <c r="A76" s="125"/>
      <c r="B76" s="216"/>
      <c r="C76" s="215"/>
      <c r="D76" s="208" t="s">
        <v>662</v>
      </c>
      <c r="E76" s="207" t="s">
        <v>561</v>
      </c>
      <c r="F76" s="214">
        <f t="shared" si="3"/>
        <v>1327.2280841462605</v>
      </c>
      <c r="G76" s="214">
        <f t="shared" si="3"/>
        <v>1327.2280841462605</v>
      </c>
      <c r="H76" s="214">
        <f t="shared" si="3"/>
        <v>3021.54</v>
      </c>
      <c r="I76" s="200">
        <f>H76/G76*100</f>
        <v>227.6579313</v>
      </c>
    </row>
    <row r="77" spans="1:9" s="36" customFormat="1" ht="15" customHeight="1">
      <c r="A77" s="130"/>
      <c r="B77" s="136"/>
      <c r="C77" s="137"/>
      <c r="D77" s="211">
        <v>42</v>
      </c>
      <c r="E77" s="210" t="s">
        <v>577</v>
      </c>
      <c r="F77" s="209">
        <v>1327.2280841462605</v>
      </c>
      <c r="G77" s="209">
        <v>1327.2280841462605</v>
      </c>
      <c r="H77" s="209">
        <f>SUM(H78)</f>
        <v>3021.54</v>
      </c>
      <c r="I77" s="200">
        <f>H77/G77*100</f>
        <v>227.6579313</v>
      </c>
    </row>
    <row r="78" spans="1:9" s="90" customFormat="1" ht="15" customHeight="1">
      <c r="A78" s="130"/>
      <c r="B78" s="136"/>
      <c r="C78" s="137"/>
      <c r="D78" s="187" t="s">
        <v>375</v>
      </c>
      <c r="E78" s="188" t="s">
        <v>376</v>
      </c>
      <c r="F78" s="189"/>
      <c r="G78" s="189"/>
      <c r="H78" s="189">
        <v>3021.54</v>
      </c>
      <c r="I78" s="191"/>
    </row>
    <row r="79" spans="1:9" ht="15" customHeight="1" hidden="1">
      <c r="A79" s="290" t="s">
        <v>459</v>
      </c>
      <c r="B79" s="290"/>
      <c r="C79" s="291" t="s">
        <v>460</v>
      </c>
      <c r="D79" s="291"/>
      <c r="E79" s="291"/>
      <c r="F79" s="129">
        <f aca="true" t="shared" si="4" ref="F79:H81">F80</f>
        <v>132.72280841462606</v>
      </c>
      <c r="G79" s="129">
        <f t="shared" si="4"/>
        <v>132.72280841462606</v>
      </c>
      <c r="H79" s="129">
        <f t="shared" si="4"/>
        <v>0</v>
      </c>
      <c r="I79" s="191">
        <f aca="true" t="shared" si="5" ref="I79:I90">H79/G79*100</f>
        <v>0</v>
      </c>
    </row>
    <row r="80" spans="1:9" ht="15">
      <c r="A80" s="125"/>
      <c r="B80" s="193"/>
      <c r="C80" s="194"/>
      <c r="D80" s="311" t="s">
        <v>578</v>
      </c>
      <c r="E80" s="311"/>
      <c r="F80" s="197">
        <f t="shared" si="4"/>
        <v>132.72280841462606</v>
      </c>
      <c r="G80" s="197">
        <f t="shared" si="4"/>
        <v>132.72280841462606</v>
      </c>
      <c r="H80" s="197">
        <f t="shared" si="4"/>
        <v>0</v>
      </c>
      <c r="I80" s="196">
        <f t="shared" si="5"/>
        <v>0</v>
      </c>
    </row>
    <row r="81" spans="1:9" s="89" customFormat="1" ht="15">
      <c r="A81" s="125"/>
      <c r="B81" s="125"/>
      <c r="C81" s="155"/>
      <c r="D81" s="176" t="s">
        <v>662</v>
      </c>
      <c r="E81" s="177" t="s">
        <v>561</v>
      </c>
      <c r="F81" s="172">
        <f t="shared" si="4"/>
        <v>132.72280841462606</v>
      </c>
      <c r="G81" s="172">
        <f t="shared" si="4"/>
        <v>132.72280841462606</v>
      </c>
      <c r="H81" s="172">
        <f t="shared" si="4"/>
        <v>0</v>
      </c>
      <c r="I81" s="191">
        <f t="shared" si="5"/>
        <v>0</v>
      </c>
    </row>
    <row r="82" spans="1:9" ht="15" customHeight="1">
      <c r="A82" s="130"/>
      <c r="B82" s="136"/>
      <c r="C82" s="137"/>
      <c r="D82" s="205">
        <v>38</v>
      </c>
      <c r="E82" s="204" t="s">
        <v>577</v>
      </c>
      <c r="F82" s="203">
        <v>132.72280841462606</v>
      </c>
      <c r="G82" s="203">
        <v>132.72280841462606</v>
      </c>
      <c r="H82" s="135"/>
      <c r="I82" s="191">
        <f t="shared" si="5"/>
        <v>0</v>
      </c>
    </row>
    <row r="83" spans="1:9" ht="27" customHeight="1" hidden="1">
      <c r="A83" s="290" t="s">
        <v>459</v>
      </c>
      <c r="B83" s="290"/>
      <c r="C83" s="291" t="s">
        <v>460</v>
      </c>
      <c r="D83" s="291"/>
      <c r="E83" s="291"/>
      <c r="F83" s="129">
        <f aca="true" t="shared" si="6" ref="F83:H85">F84</f>
        <v>1327.2280841462605</v>
      </c>
      <c r="G83" s="129">
        <f t="shared" si="6"/>
        <v>1327.2280841462605</v>
      </c>
      <c r="H83" s="129">
        <f t="shared" si="6"/>
        <v>0</v>
      </c>
      <c r="I83" s="191">
        <f t="shared" si="5"/>
        <v>0</v>
      </c>
    </row>
    <row r="84" spans="1:9" ht="15" customHeight="1">
      <c r="A84" s="125"/>
      <c r="B84" s="193"/>
      <c r="C84" s="194"/>
      <c r="D84" s="299" t="s">
        <v>579</v>
      </c>
      <c r="E84" s="299"/>
      <c r="F84" s="197">
        <f t="shared" si="6"/>
        <v>1327.2280841462605</v>
      </c>
      <c r="G84" s="197">
        <f t="shared" si="6"/>
        <v>1327.2280841462605</v>
      </c>
      <c r="H84" s="197">
        <f t="shared" si="6"/>
        <v>0</v>
      </c>
      <c r="I84" s="196">
        <f t="shared" si="5"/>
        <v>0</v>
      </c>
    </row>
    <row r="85" spans="1:9" s="89" customFormat="1" ht="15">
      <c r="A85" s="125"/>
      <c r="B85" s="125"/>
      <c r="C85" s="155"/>
      <c r="D85" s="176" t="s">
        <v>662</v>
      </c>
      <c r="E85" s="177" t="s">
        <v>561</v>
      </c>
      <c r="F85" s="172">
        <f t="shared" si="6"/>
        <v>1327.2280841462605</v>
      </c>
      <c r="G85" s="172">
        <f t="shared" si="6"/>
        <v>1327.2280841462605</v>
      </c>
      <c r="H85" s="172">
        <f t="shared" si="6"/>
        <v>0</v>
      </c>
      <c r="I85" s="191">
        <f t="shared" si="5"/>
        <v>0</v>
      </c>
    </row>
    <row r="86" spans="1:9" s="89" customFormat="1" ht="15">
      <c r="A86" s="130"/>
      <c r="B86" s="131"/>
      <c r="C86" s="132"/>
      <c r="D86" s="205">
        <v>32</v>
      </c>
      <c r="E86" s="204" t="s">
        <v>15</v>
      </c>
      <c r="F86" s="203">
        <v>1327.2280841462605</v>
      </c>
      <c r="G86" s="203">
        <v>1327.2280841462605</v>
      </c>
      <c r="H86" s="135"/>
      <c r="I86" s="191">
        <f t="shared" si="5"/>
        <v>0</v>
      </c>
    </row>
    <row r="87" spans="1:9" s="223" customFormat="1" ht="27" customHeight="1" hidden="1">
      <c r="A87" s="290" t="s">
        <v>459</v>
      </c>
      <c r="B87" s="290"/>
      <c r="C87" s="291" t="s">
        <v>460</v>
      </c>
      <c r="D87" s="291"/>
      <c r="E87" s="291"/>
      <c r="F87" s="129">
        <f aca="true" t="shared" si="7" ref="F87:H89">F88</f>
        <v>4330.081624527174</v>
      </c>
      <c r="G87" s="129">
        <f t="shared" si="7"/>
        <v>4330.081624527174</v>
      </c>
      <c r="H87" s="129">
        <f t="shared" si="7"/>
        <v>980.19</v>
      </c>
      <c r="I87" s="191">
        <f t="shared" si="5"/>
        <v>22.636755724137934</v>
      </c>
    </row>
    <row r="88" spans="1:9" ht="15" customHeight="1">
      <c r="A88" s="125"/>
      <c r="B88" s="193"/>
      <c r="C88" s="202"/>
      <c r="D88" s="299" t="s">
        <v>580</v>
      </c>
      <c r="E88" s="299"/>
      <c r="F88" s="197">
        <f t="shared" si="7"/>
        <v>4330.081624527174</v>
      </c>
      <c r="G88" s="197">
        <f t="shared" si="7"/>
        <v>4330.081624527174</v>
      </c>
      <c r="H88" s="197">
        <f t="shared" si="7"/>
        <v>980.19</v>
      </c>
      <c r="I88" s="196">
        <f t="shared" si="5"/>
        <v>22.636755724137934</v>
      </c>
    </row>
    <row r="89" spans="1:9" s="89" customFormat="1" ht="15">
      <c r="A89" s="125"/>
      <c r="B89" s="125"/>
      <c r="C89" s="155"/>
      <c r="D89" s="176">
        <v>52</v>
      </c>
      <c r="E89" s="177" t="s">
        <v>663</v>
      </c>
      <c r="F89" s="172">
        <f t="shared" si="7"/>
        <v>4330.081624527174</v>
      </c>
      <c r="G89" s="172">
        <f t="shared" si="7"/>
        <v>4330.081624527174</v>
      </c>
      <c r="H89" s="172">
        <f t="shared" si="7"/>
        <v>980.19</v>
      </c>
      <c r="I89" s="191">
        <f t="shared" si="5"/>
        <v>22.636755724137934</v>
      </c>
    </row>
    <row r="90" spans="1:9" ht="15">
      <c r="A90" s="130"/>
      <c r="B90" s="136"/>
      <c r="C90" s="137"/>
      <c r="D90" s="133">
        <v>31</v>
      </c>
      <c r="E90" s="134" t="s">
        <v>5</v>
      </c>
      <c r="F90" s="135">
        <v>4330.081624527174</v>
      </c>
      <c r="G90" s="135">
        <v>4330.081624527174</v>
      </c>
      <c r="H90" s="135">
        <f>SUM(H91:H93)</f>
        <v>980.19</v>
      </c>
      <c r="I90" s="191">
        <f t="shared" si="5"/>
        <v>22.636755724137934</v>
      </c>
    </row>
    <row r="91" spans="1:9" s="217" customFormat="1" ht="15">
      <c r="A91" s="130"/>
      <c r="B91" s="136"/>
      <c r="C91" s="137"/>
      <c r="D91" s="187" t="s">
        <v>140</v>
      </c>
      <c r="E91" s="188" t="s">
        <v>33</v>
      </c>
      <c r="F91" s="189"/>
      <c r="G91" s="189"/>
      <c r="H91" s="189">
        <v>824.2</v>
      </c>
      <c r="I91" s="191"/>
    </row>
    <row r="92" spans="1:9" s="217" customFormat="1" ht="15">
      <c r="A92" s="130"/>
      <c r="B92" s="136"/>
      <c r="C92" s="137"/>
      <c r="D92" s="187" t="s">
        <v>154</v>
      </c>
      <c r="E92" s="188" t="s">
        <v>155</v>
      </c>
      <c r="F92" s="189"/>
      <c r="G92" s="189"/>
      <c r="H92" s="189">
        <v>135.99</v>
      </c>
      <c r="I92" s="191"/>
    </row>
    <row r="93" spans="1:9" s="217" customFormat="1" ht="25.5">
      <c r="A93" s="130"/>
      <c r="B93" s="136"/>
      <c r="C93" s="137"/>
      <c r="D93" s="187" t="s">
        <v>161</v>
      </c>
      <c r="E93" s="188" t="s">
        <v>162</v>
      </c>
      <c r="F93" s="189"/>
      <c r="G93" s="189"/>
      <c r="H93" s="189">
        <v>20</v>
      </c>
      <c r="I93" s="191"/>
    </row>
    <row r="94" spans="1:9" s="217" customFormat="1" ht="15">
      <c r="A94" s="130"/>
      <c r="B94" s="136"/>
      <c r="C94" s="137"/>
      <c r="D94" s="133"/>
      <c r="E94" s="134"/>
      <c r="F94" s="135"/>
      <c r="G94" s="135"/>
      <c r="H94" s="135"/>
      <c r="I94" s="191"/>
    </row>
    <row r="95" spans="1:9" s="223" customFormat="1" ht="27" customHeight="1" hidden="1">
      <c r="A95" s="290" t="s">
        <v>459</v>
      </c>
      <c r="B95" s="290"/>
      <c r="C95" s="291" t="s">
        <v>460</v>
      </c>
      <c r="D95" s="291"/>
      <c r="E95" s="291"/>
      <c r="F95" s="129">
        <f>F96</f>
        <v>9290.596589023824</v>
      </c>
      <c r="G95" s="129">
        <f>G96</f>
        <v>9290.596589023824</v>
      </c>
      <c r="H95" s="129">
        <f>H96</f>
        <v>0</v>
      </c>
      <c r="I95" s="128">
        <f aca="true" t="shared" si="8" ref="I95:I103">H95/G95*100</f>
        <v>0</v>
      </c>
    </row>
    <row r="96" spans="1:9" ht="15" customHeight="1">
      <c r="A96" s="193"/>
      <c r="B96" s="193"/>
      <c r="C96" s="194"/>
      <c r="D96" s="299" t="s">
        <v>581</v>
      </c>
      <c r="E96" s="299"/>
      <c r="F96" s="197">
        <f aca="true" t="shared" si="9" ref="F96:H97">F97</f>
        <v>9290.596589023824</v>
      </c>
      <c r="G96" s="197">
        <f t="shared" si="9"/>
        <v>9290.596589023824</v>
      </c>
      <c r="H96" s="197">
        <f t="shared" si="9"/>
        <v>0</v>
      </c>
      <c r="I96" s="196">
        <f t="shared" si="8"/>
        <v>0</v>
      </c>
    </row>
    <row r="97" spans="1:9" ht="15">
      <c r="A97" s="125"/>
      <c r="B97" s="125"/>
      <c r="C97" s="155"/>
      <c r="D97" s="176" t="s">
        <v>662</v>
      </c>
      <c r="E97" s="177" t="s">
        <v>561</v>
      </c>
      <c r="F97" s="172">
        <f t="shared" si="9"/>
        <v>9290.596589023824</v>
      </c>
      <c r="G97" s="172">
        <f t="shared" si="9"/>
        <v>9290.596589023824</v>
      </c>
      <c r="H97" s="172">
        <f t="shared" si="9"/>
        <v>0</v>
      </c>
      <c r="I97" s="191">
        <f t="shared" si="8"/>
        <v>0</v>
      </c>
    </row>
    <row r="98" spans="1:9" s="89" customFormat="1" ht="15">
      <c r="A98" s="130"/>
      <c r="B98" s="131"/>
      <c r="C98" s="132"/>
      <c r="D98" s="133">
        <v>32</v>
      </c>
      <c r="E98" s="134" t="s">
        <v>15</v>
      </c>
      <c r="F98" s="139">
        <v>9290.596589023824</v>
      </c>
      <c r="G98" s="139">
        <v>9290.596589023824</v>
      </c>
      <c r="H98" s="139"/>
      <c r="I98" s="191">
        <f t="shared" si="8"/>
        <v>0</v>
      </c>
    </row>
    <row r="99" spans="1:9" ht="15" customHeight="1">
      <c r="A99" s="306"/>
      <c r="B99" s="306"/>
      <c r="C99" s="140" t="s">
        <v>582</v>
      </c>
      <c r="D99" s="141"/>
      <c r="E99" s="142"/>
      <c r="F99" s="143">
        <f>F100+F106+F110+F114+F118</f>
        <v>21036.56513371823</v>
      </c>
      <c r="G99" s="143">
        <f>G100+G106+G110+G114+G118</f>
        <v>21036.56513371823</v>
      </c>
      <c r="H99" s="143">
        <f>H100+H106+H110+H114+H118</f>
        <v>7658.79</v>
      </c>
      <c r="I99" s="206">
        <f t="shared" si="8"/>
        <v>36.40703675394321</v>
      </c>
    </row>
    <row r="100" spans="1:9" ht="15" customHeight="1" hidden="1">
      <c r="A100" s="290" t="s">
        <v>467</v>
      </c>
      <c r="B100" s="290"/>
      <c r="C100" s="291" t="s">
        <v>466</v>
      </c>
      <c r="D100" s="291"/>
      <c r="E100" s="291"/>
      <c r="F100" s="129">
        <f aca="true" t="shared" si="10" ref="F100:G102">F101</f>
        <v>14599.508925608865</v>
      </c>
      <c r="G100" s="129">
        <f t="shared" si="10"/>
        <v>14599.508925608865</v>
      </c>
      <c r="H100" s="129">
        <f>H101</f>
        <v>7658.79</v>
      </c>
      <c r="I100" s="191">
        <f t="shared" si="8"/>
        <v>52.45923023181819</v>
      </c>
    </row>
    <row r="101" spans="1:9" ht="15">
      <c r="A101" s="201"/>
      <c r="B101" s="201"/>
      <c r="C101" s="194"/>
      <c r="D101" s="219" t="s">
        <v>583</v>
      </c>
      <c r="E101" s="218"/>
      <c r="F101" s="197">
        <f t="shared" si="10"/>
        <v>14599.508925608865</v>
      </c>
      <c r="G101" s="197">
        <f t="shared" si="10"/>
        <v>14599.508925608865</v>
      </c>
      <c r="H101" s="197">
        <f>H102</f>
        <v>7658.79</v>
      </c>
      <c r="I101" s="196">
        <f t="shared" si="8"/>
        <v>52.45923023181819</v>
      </c>
    </row>
    <row r="102" spans="1:9" s="100" customFormat="1" ht="15">
      <c r="A102" s="125"/>
      <c r="B102" s="125"/>
      <c r="C102" s="155"/>
      <c r="D102" s="176" t="s">
        <v>662</v>
      </c>
      <c r="E102" s="177" t="s">
        <v>561</v>
      </c>
      <c r="F102" s="172">
        <f t="shared" si="10"/>
        <v>14599.508925608865</v>
      </c>
      <c r="G102" s="172">
        <f t="shared" si="10"/>
        <v>14599.508925608865</v>
      </c>
      <c r="H102" s="172">
        <f>H103</f>
        <v>7658.79</v>
      </c>
      <c r="I102" s="191">
        <f t="shared" si="8"/>
        <v>52.45923023181819</v>
      </c>
    </row>
    <row r="103" spans="1:9" ht="15" customHeight="1">
      <c r="A103" s="145"/>
      <c r="B103" s="146"/>
      <c r="C103" s="132"/>
      <c r="D103" s="133">
        <v>38</v>
      </c>
      <c r="E103" s="134" t="s">
        <v>317</v>
      </c>
      <c r="F103" s="139">
        <v>14599.508925608865</v>
      </c>
      <c r="G103" s="139">
        <v>14599.508925608865</v>
      </c>
      <c r="H103" s="139">
        <f>SUM(H104:H105)</f>
        <v>7658.79</v>
      </c>
      <c r="I103" s="191">
        <f t="shared" si="8"/>
        <v>52.45923023181819</v>
      </c>
    </row>
    <row r="104" spans="1:9" s="223" customFormat="1" ht="15" customHeight="1">
      <c r="A104" s="145"/>
      <c r="B104" s="146"/>
      <c r="C104" s="132"/>
      <c r="D104" s="187">
        <v>3811</v>
      </c>
      <c r="E104" s="221" t="s">
        <v>320</v>
      </c>
      <c r="F104" s="189"/>
      <c r="G104" s="189"/>
      <c r="H104" s="189">
        <v>3185.34</v>
      </c>
      <c r="I104" s="191"/>
    </row>
    <row r="105" spans="1:9" s="223" customFormat="1" ht="15" customHeight="1">
      <c r="A105" s="145"/>
      <c r="B105" s="146"/>
      <c r="C105" s="132"/>
      <c r="D105" s="187">
        <v>3821</v>
      </c>
      <c r="E105" s="221" t="s">
        <v>325</v>
      </c>
      <c r="F105" s="189"/>
      <c r="G105" s="189"/>
      <c r="H105" s="189">
        <v>4473.45</v>
      </c>
      <c r="I105" s="191"/>
    </row>
    <row r="106" spans="1:9" ht="15" customHeight="1" hidden="1">
      <c r="A106" s="290" t="s">
        <v>467</v>
      </c>
      <c r="B106" s="290"/>
      <c r="C106" s="291" t="s">
        <v>466</v>
      </c>
      <c r="D106" s="291"/>
      <c r="E106" s="291"/>
      <c r="F106" s="129">
        <f aca="true" t="shared" si="11" ref="F106:H108">F107</f>
        <v>4446.2140818899725</v>
      </c>
      <c r="G106" s="129">
        <f t="shared" si="11"/>
        <v>4446.2140818899725</v>
      </c>
      <c r="H106" s="129">
        <f t="shared" si="11"/>
        <v>0</v>
      </c>
      <c r="I106" s="191">
        <f aca="true" t="shared" si="12" ref="I106:I124">H106/G106*100</f>
        <v>0</v>
      </c>
    </row>
    <row r="107" spans="1:9" ht="15">
      <c r="A107" s="201"/>
      <c r="B107" s="201"/>
      <c r="C107" s="194"/>
      <c r="D107" s="294" t="s">
        <v>584</v>
      </c>
      <c r="E107" s="294"/>
      <c r="F107" s="197">
        <f t="shared" si="11"/>
        <v>4446.2140818899725</v>
      </c>
      <c r="G107" s="197">
        <f t="shared" si="11"/>
        <v>4446.2140818899725</v>
      </c>
      <c r="H107" s="197">
        <f t="shared" si="11"/>
        <v>0</v>
      </c>
      <c r="I107" s="196">
        <f t="shared" si="12"/>
        <v>0</v>
      </c>
    </row>
    <row r="108" spans="1:9" s="100" customFormat="1" ht="15">
      <c r="A108" s="125"/>
      <c r="B108" s="125"/>
      <c r="C108" s="155"/>
      <c r="D108" s="176" t="s">
        <v>662</v>
      </c>
      <c r="E108" s="177" t="s">
        <v>561</v>
      </c>
      <c r="F108" s="172">
        <f t="shared" si="11"/>
        <v>4446.2140818899725</v>
      </c>
      <c r="G108" s="172">
        <f t="shared" si="11"/>
        <v>4446.2140818899725</v>
      </c>
      <c r="H108" s="172">
        <f t="shared" si="11"/>
        <v>0</v>
      </c>
      <c r="I108" s="191">
        <f t="shared" si="12"/>
        <v>0</v>
      </c>
    </row>
    <row r="109" spans="1:9" ht="15" customHeight="1">
      <c r="A109" s="145"/>
      <c r="B109" s="146"/>
      <c r="C109" s="132"/>
      <c r="D109" s="133">
        <v>38</v>
      </c>
      <c r="E109" s="134" t="s">
        <v>317</v>
      </c>
      <c r="F109" s="139">
        <v>4446.2140818899725</v>
      </c>
      <c r="G109" s="139">
        <v>4446.2140818899725</v>
      </c>
      <c r="H109" s="139"/>
      <c r="I109" s="191">
        <f t="shared" si="12"/>
        <v>0</v>
      </c>
    </row>
    <row r="110" spans="1:9" ht="15" customHeight="1" hidden="1">
      <c r="A110" s="290" t="s">
        <v>470</v>
      </c>
      <c r="B110" s="290"/>
      <c r="C110" s="291" t="s">
        <v>471</v>
      </c>
      <c r="D110" s="291"/>
      <c r="E110" s="291"/>
      <c r="F110" s="129">
        <f aca="true" t="shared" si="13" ref="F110:H112">F111</f>
        <v>663.6140420731302</v>
      </c>
      <c r="G110" s="129">
        <f t="shared" si="13"/>
        <v>663.6140420731302</v>
      </c>
      <c r="H110" s="129">
        <f t="shared" si="13"/>
        <v>0</v>
      </c>
      <c r="I110" s="191">
        <f t="shared" si="12"/>
        <v>0</v>
      </c>
    </row>
    <row r="111" spans="1:9" ht="15">
      <c r="A111" s="144"/>
      <c r="B111" s="201"/>
      <c r="C111" s="194"/>
      <c r="D111" s="294" t="s">
        <v>585</v>
      </c>
      <c r="E111" s="294"/>
      <c r="F111" s="197">
        <f t="shared" si="13"/>
        <v>663.6140420731302</v>
      </c>
      <c r="G111" s="197">
        <f t="shared" si="13"/>
        <v>663.6140420731302</v>
      </c>
      <c r="H111" s="197">
        <f t="shared" si="13"/>
        <v>0</v>
      </c>
      <c r="I111" s="196">
        <f t="shared" si="12"/>
        <v>0</v>
      </c>
    </row>
    <row r="112" spans="1:9" s="100" customFormat="1" ht="15">
      <c r="A112" s="125"/>
      <c r="B112" s="125"/>
      <c r="C112" s="155"/>
      <c r="D112" s="176" t="s">
        <v>662</v>
      </c>
      <c r="E112" s="177" t="s">
        <v>561</v>
      </c>
      <c r="F112" s="172">
        <f t="shared" si="13"/>
        <v>663.6140420731302</v>
      </c>
      <c r="G112" s="172">
        <f t="shared" si="13"/>
        <v>663.6140420731302</v>
      </c>
      <c r="H112" s="172">
        <f t="shared" si="13"/>
        <v>0</v>
      </c>
      <c r="I112" s="191">
        <f t="shared" si="12"/>
        <v>0</v>
      </c>
    </row>
    <row r="113" spans="1:9" ht="15" customHeight="1">
      <c r="A113" s="145"/>
      <c r="B113" s="146"/>
      <c r="C113" s="132"/>
      <c r="D113" s="133">
        <v>38</v>
      </c>
      <c r="E113" s="134" t="s">
        <v>317</v>
      </c>
      <c r="F113" s="139">
        <v>663.6140420731302</v>
      </c>
      <c r="G113" s="139">
        <v>663.6140420731302</v>
      </c>
      <c r="H113" s="139"/>
      <c r="I113" s="191">
        <f t="shared" si="12"/>
        <v>0</v>
      </c>
    </row>
    <row r="114" spans="1:9" ht="15" customHeight="1" hidden="1">
      <c r="A114" s="290" t="s">
        <v>470</v>
      </c>
      <c r="B114" s="290"/>
      <c r="C114" s="291" t="s">
        <v>471</v>
      </c>
      <c r="D114" s="291"/>
      <c r="E114" s="291"/>
      <c r="F114" s="129">
        <f aca="true" t="shared" si="14" ref="F114:H116">F115</f>
        <v>663.6140420731302</v>
      </c>
      <c r="G114" s="129">
        <f t="shared" si="14"/>
        <v>663.6140420731302</v>
      </c>
      <c r="H114" s="129">
        <f t="shared" si="14"/>
        <v>0</v>
      </c>
      <c r="I114" s="191">
        <f t="shared" si="12"/>
        <v>0</v>
      </c>
    </row>
    <row r="115" spans="1:9" ht="15">
      <c r="A115" s="201"/>
      <c r="B115" s="201"/>
      <c r="C115" s="194"/>
      <c r="D115" s="294" t="s">
        <v>586</v>
      </c>
      <c r="E115" s="294"/>
      <c r="F115" s="197">
        <f t="shared" si="14"/>
        <v>663.6140420731302</v>
      </c>
      <c r="G115" s="197">
        <f t="shared" si="14"/>
        <v>663.6140420731302</v>
      </c>
      <c r="H115" s="197">
        <f t="shared" si="14"/>
        <v>0</v>
      </c>
      <c r="I115" s="196">
        <f t="shared" si="12"/>
        <v>0</v>
      </c>
    </row>
    <row r="116" spans="1:9" s="100" customFormat="1" ht="15">
      <c r="A116" s="125"/>
      <c r="B116" s="125"/>
      <c r="C116" s="155"/>
      <c r="D116" s="176" t="s">
        <v>662</v>
      </c>
      <c r="E116" s="177" t="s">
        <v>561</v>
      </c>
      <c r="F116" s="172">
        <f t="shared" si="14"/>
        <v>663.6140420731302</v>
      </c>
      <c r="G116" s="172">
        <f t="shared" si="14"/>
        <v>663.6140420731302</v>
      </c>
      <c r="H116" s="172">
        <f t="shared" si="14"/>
        <v>0</v>
      </c>
      <c r="I116" s="191">
        <f t="shared" si="12"/>
        <v>0</v>
      </c>
    </row>
    <row r="117" spans="1:9" ht="15" customHeight="1">
      <c r="A117" s="145"/>
      <c r="B117" s="146"/>
      <c r="C117" s="132"/>
      <c r="D117" s="133">
        <v>38</v>
      </c>
      <c r="E117" s="134" t="s">
        <v>317</v>
      </c>
      <c r="F117" s="139">
        <v>663.6140420731302</v>
      </c>
      <c r="G117" s="139">
        <v>663.6140420731302</v>
      </c>
      <c r="H117" s="139"/>
      <c r="I117" s="191">
        <f t="shared" si="12"/>
        <v>0</v>
      </c>
    </row>
    <row r="118" spans="1:9" ht="15" customHeight="1" hidden="1">
      <c r="A118" s="290" t="s">
        <v>470</v>
      </c>
      <c r="B118" s="290"/>
      <c r="C118" s="291" t="s">
        <v>471</v>
      </c>
      <c r="D118" s="291"/>
      <c r="E118" s="291"/>
      <c r="F118" s="129">
        <f aca="true" t="shared" si="15" ref="F118:H120">F119</f>
        <v>663.6140420731302</v>
      </c>
      <c r="G118" s="129">
        <f t="shared" si="15"/>
        <v>663.6140420731302</v>
      </c>
      <c r="H118" s="129">
        <f t="shared" si="15"/>
        <v>0</v>
      </c>
      <c r="I118" s="191">
        <f t="shared" si="12"/>
        <v>0</v>
      </c>
    </row>
    <row r="119" spans="1:9" ht="15" customHeight="1">
      <c r="A119" s="201"/>
      <c r="B119" s="201"/>
      <c r="C119" s="194"/>
      <c r="D119" s="292" t="s">
        <v>587</v>
      </c>
      <c r="E119" s="292"/>
      <c r="F119" s="197">
        <f t="shared" si="15"/>
        <v>663.6140420731302</v>
      </c>
      <c r="G119" s="197">
        <f t="shared" si="15"/>
        <v>663.6140420731302</v>
      </c>
      <c r="H119" s="197">
        <f t="shared" si="15"/>
        <v>0</v>
      </c>
      <c r="I119" s="196">
        <f t="shared" si="12"/>
        <v>0</v>
      </c>
    </row>
    <row r="120" spans="1:9" s="100" customFormat="1" ht="15">
      <c r="A120" s="125"/>
      <c r="B120" s="125"/>
      <c r="C120" s="155"/>
      <c r="D120" s="176" t="s">
        <v>662</v>
      </c>
      <c r="E120" s="177" t="s">
        <v>561</v>
      </c>
      <c r="F120" s="172">
        <f t="shared" si="15"/>
        <v>663.6140420731302</v>
      </c>
      <c r="G120" s="172">
        <f t="shared" si="15"/>
        <v>663.6140420731302</v>
      </c>
      <c r="H120" s="172">
        <f t="shared" si="15"/>
        <v>0</v>
      </c>
      <c r="I120" s="191">
        <f t="shared" si="12"/>
        <v>0</v>
      </c>
    </row>
    <row r="121" spans="1:9" s="89" customFormat="1" ht="15">
      <c r="A121" s="130"/>
      <c r="B121" s="131"/>
      <c r="C121" s="132"/>
      <c r="D121" s="133">
        <v>38</v>
      </c>
      <c r="E121" s="134" t="s">
        <v>317</v>
      </c>
      <c r="F121" s="139">
        <v>663.6140420731302</v>
      </c>
      <c r="G121" s="139">
        <v>663.6140420731302</v>
      </c>
      <c r="H121" s="139"/>
      <c r="I121" s="191">
        <f t="shared" si="12"/>
        <v>0</v>
      </c>
    </row>
    <row r="122" spans="1:9" ht="15">
      <c r="A122" s="147"/>
      <c r="B122" s="148"/>
      <c r="C122" s="293" t="s">
        <v>589</v>
      </c>
      <c r="D122" s="293"/>
      <c r="E122" s="293"/>
      <c r="F122" s="143">
        <f>F124+F131+F136+F146+F153</f>
        <v>77450.52444024156</v>
      </c>
      <c r="G122" s="143">
        <f>G124+G131+G136+G146+G153</f>
        <v>77450.52444024156</v>
      </c>
      <c r="H122" s="143">
        <f>H124+H131+H136+H146+H153</f>
        <v>61682.06</v>
      </c>
      <c r="I122" s="206">
        <f t="shared" si="12"/>
        <v>79.64059694339704</v>
      </c>
    </row>
    <row r="123" spans="1:9" ht="15" customHeight="1" hidden="1">
      <c r="A123" s="290" t="s">
        <v>488</v>
      </c>
      <c r="B123" s="290"/>
      <c r="C123" s="291" t="s">
        <v>489</v>
      </c>
      <c r="D123" s="291"/>
      <c r="E123" s="291"/>
      <c r="F123" s="129">
        <f>F124</f>
        <v>36343.08850487757</v>
      </c>
      <c r="G123" s="129">
        <f>G124</f>
        <v>36343.08850487757</v>
      </c>
      <c r="H123" s="129">
        <f>H124</f>
        <v>0</v>
      </c>
      <c r="I123" s="191">
        <f t="shared" si="12"/>
        <v>0</v>
      </c>
    </row>
    <row r="124" spans="1:9" s="89" customFormat="1" ht="15" customHeight="1">
      <c r="A124" s="201"/>
      <c r="B124" s="201"/>
      <c r="C124" s="194"/>
      <c r="D124" s="292" t="s">
        <v>590</v>
      </c>
      <c r="E124" s="292"/>
      <c r="F124" s="197">
        <f>F125+F128</f>
        <v>36343.08850487757</v>
      </c>
      <c r="G124" s="197">
        <f>G125+G128</f>
        <v>36343.08850487757</v>
      </c>
      <c r="H124" s="197">
        <f>H125+H128</f>
        <v>0</v>
      </c>
      <c r="I124" s="196">
        <f t="shared" si="12"/>
        <v>0</v>
      </c>
    </row>
    <row r="125" spans="1:9" s="89" customFormat="1" ht="15" customHeight="1">
      <c r="A125" s="125"/>
      <c r="B125" s="125"/>
      <c r="C125" s="155"/>
      <c r="D125" s="176">
        <v>51</v>
      </c>
      <c r="E125" s="177" t="s">
        <v>663</v>
      </c>
      <c r="F125" s="172">
        <f>F126+F127</f>
        <v>7963.368504877562</v>
      </c>
      <c r="G125" s="172">
        <f>G126+G127</f>
        <v>7963.368504877562</v>
      </c>
      <c r="H125" s="172">
        <f>H126+H127</f>
        <v>0</v>
      </c>
      <c r="I125" s="191">
        <f aca="true" t="shared" si="16" ref="I125:I193">H125/G125*100</f>
        <v>0</v>
      </c>
    </row>
    <row r="126" spans="1:9" ht="15" customHeight="1">
      <c r="A126" s="149"/>
      <c r="B126" s="131"/>
      <c r="C126" s="132"/>
      <c r="D126" s="133">
        <v>32</v>
      </c>
      <c r="E126" s="134" t="s">
        <v>15</v>
      </c>
      <c r="F126" s="139">
        <v>7963.368504877562</v>
      </c>
      <c r="G126" s="139">
        <v>7963.368504877562</v>
      </c>
      <c r="H126" s="139"/>
      <c r="I126" s="191">
        <f t="shared" si="16"/>
        <v>0</v>
      </c>
    </row>
    <row r="127" spans="1:9" ht="25.5">
      <c r="A127" s="149"/>
      <c r="B127" s="131"/>
      <c r="C127" s="132"/>
      <c r="D127" s="133">
        <v>42</v>
      </c>
      <c r="E127" s="134" t="s">
        <v>588</v>
      </c>
      <c r="F127" s="139"/>
      <c r="G127" s="139"/>
      <c r="H127" s="139"/>
      <c r="I127" s="191" t="e">
        <f t="shared" si="16"/>
        <v>#DIV/0!</v>
      </c>
    </row>
    <row r="128" spans="1:9" s="89" customFormat="1" ht="15">
      <c r="A128" s="125"/>
      <c r="B128" s="125"/>
      <c r="C128" s="155"/>
      <c r="D128" s="176">
        <v>43</v>
      </c>
      <c r="E128" s="177" t="s">
        <v>664</v>
      </c>
      <c r="F128" s="172">
        <f>F129</f>
        <v>28379.72</v>
      </c>
      <c r="G128" s="172">
        <f>G129</f>
        <v>28379.72</v>
      </c>
      <c r="H128" s="172">
        <f>H129</f>
        <v>0</v>
      </c>
      <c r="I128" s="191">
        <f t="shared" si="16"/>
        <v>0</v>
      </c>
    </row>
    <row r="129" spans="1:9" ht="15" customHeight="1">
      <c r="A129" s="149"/>
      <c r="B129" s="131"/>
      <c r="C129" s="132"/>
      <c r="D129" s="133">
        <v>42</v>
      </c>
      <c r="E129" s="134" t="s">
        <v>588</v>
      </c>
      <c r="F129" s="139">
        <v>28379.72</v>
      </c>
      <c r="G129" s="139">
        <v>28379.72</v>
      </c>
      <c r="H129" s="139"/>
      <c r="I129" s="191">
        <f t="shared" si="16"/>
        <v>0</v>
      </c>
    </row>
    <row r="130" spans="1:9" ht="15" customHeight="1" hidden="1">
      <c r="A130" s="290" t="s">
        <v>488</v>
      </c>
      <c r="B130" s="290"/>
      <c r="C130" s="291" t="s">
        <v>489</v>
      </c>
      <c r="D130" s="291"/>
      <c r="E130" s="291"/>
      <c r="F130" s="129">
        <f aca="true" t="shared" si="17" ref="F130:G132">F131</f>
        <v>12608.666799389475</v>
      </c>
      <c r="G130" s="129">
        <f t="shared" si="17"/>
        <v>12608.666799389475</v>
      </c>
      <c r="H130" s="129">
        <f>H131</f>
        <v>23549.95</v>
      </c>
      <c r="I130" s="191">
        <f t="shared" si="16"/>
        <v>186.77589292105264</v>
      </c>
    </row>
    <row r="131" spans="1:9" ht="15">
      <c r="A131" s="144"/>
      <c r="B131" s="201"/>
      <c r="C131" s="194"/>
      <c r="D131" s="292" t="s">
        <v>591</v>
      </c>
      <c r="E131" s="292"/>
      <c r="F131" s="197">
        <f t="shared" si="17"/>
        <v>12608.666799389475</v>
      </c>
      <c r="G131" s="197">
        <f t="shared" si="17"/>
        <v>12608.666799389475</v>
      </c>
      <c r="H131" s="197">
        <f>H132</f>
        <v>23549.95</v>
      </c>
      <c r="I131" s="196">
        <f>H131/G131*100</f>
        <v>186.77589292105264</v>
      </c>
    </row>
    <row r="132" spans="1:9" s="100" customFormat="1" ht="15">
      <c r="A132" s="125"/>
      <c r="B132" s="125"/>
      <c r="C132" s="155"/>
      <c r="D132" s="176">
        <v>43</v>
      </c>
      <c r="E132" s="177" t="s">
        <v>664</v>
      </c>
      <c r="F132" s="172">
        <f t="shared" si="17"/>
        <v>12608.666799389475</v>
      </c>
      <c r="G132" s="172">
        <f t="shared" si="17"/>
        <v>12608.666799389475</v>
      </c>
      <c r="H132" s="172">
        <f>H133</f>
        <v>23549.95</v>
      </c>
      <c r="I132" s="191">
        <f t="shared" si="16"/>
        <v>186.77589292105264</v>
      </c>
    </row>
    <row r="133" spans="1:9" ht="15">
      <c r="A133" s="149"/>
      <c r="B133" s="131"/>
      <c r="C133" s="132"/>
      <c r="D133" s="133">
        <v>32</v>
      </c>
      <c r="E133" s="134" t="s">
        <v>15</v>
      </c>
      <c r="F133" s="139">
        <v>12608.666799389475</v>
      </c>
      <c r="G133" s="139">
        <v>12608.666799389475</v>
      </c>
      <c r="H133" s="139">
        <f>SUM(H134)</f>
        <v>23549.95</v>
      </c>
      <c r="I133" s="191">
        <f t="shared" si="16"/>
        <v>186.77589292105264</v>
      </c>
    </row>
    <row r="134" spans="1:9" s="223" customFormat="1" ht="15">
      <c r="A134" s="149"/>
      <c r="B134" s="131"/>
      <c r="C134" s="132"/>
      <c r="D134" s="187">
        <v>3232</v>
      </c>
      <c r="E134" s="221" t="s">
        <v>187</v>
      </c>
      <c r="F134" s="189"/>
      <c r="G134" s="189"/>
      <c r="H134" s="189">
        <v>23549.95</v>
      </c>
      <c r="I134" s="191"/>
    </row>
    <row r="135" spans="1:9" s="89" customFormat="1" ht="15" hidden="1">
      <c r="A135" s="290" t="s">
        <v>498</v>
      </c>
      <c r="B135" s="290"/>
      <c r="C135" s="291" t="s">
        <v>497</v>
      </c>
      <c r="D135" s="291"/>
      <c r="E135" s="291"/>
      <c r="F135" s="129">
        <f>F136</f>
        <v>6636.140420731303</v>
      </c>
      <c r="G135" s="129">
        <f>G136</f>
        <v>6636.140420731303</v>
      </c>
      <c r="H135" s="129">
        <f>H136</f>
        <v>8973.69</v>
      </c>
      <c r="I135" s="191">
        <f>H135/G135*100</f>
        <v>135.22453461</v>
      </c>
    </row>
    <row r="136" spans="1:9" ht="15" customHeight="1">
      <c r="A136" s="201"/>
      <c r="B136" s="201"/>
      <c r="C136" s="194"/>
      <c r="D136" s="292" t="s">
        <v>592</v>
      </c>
      <c r="E136" s="292"/>
      <c r="F136" s="197">
        <f>F137+F143</f>
        <v>6636.140420731303</v>
      </c>
      <c r="G136" s="197">
        <f>G137+G143</f>
        <v>6636.140420731303</v>
      </c>
      <c r="H136" s="197">
        <f>H137+H143</f>
        <v>8973.69</v>
      </c>
      <c r="I136" s="196">
        <f>H136/G136*100</f>
        <v>135.22453461</v>
      </c>
    </row>
    <row r="137" spans="1:9" ht="15" customHeight="1">
      <c r="A137" s="125"/>
      <c r="B137" s="125"/>
      <c r="C137" s="155"/>
      <c r="D137" s="176">
        <v>43</v>
      </c>
      <c r="E137" s="177" t="s">
        <v>664</v>
      </c>
      <c r="F137" s="172">
        <f>F138</f>
        <v>6636.140420731303</v>
      </c>
      <c r="G137" s="172">
        <f>G138</f>
        <v>6636.140420731303</v>
      </c>
      <c r="H137" s="172">
        <f>H138</f>
        <v>8973.69</v>
      </c>
      <c r="I137" s="191">
        <f>H137/G137*100</f>
        <v>135.22453461</v>
      </c>
    </row>
    <row r="138" spans="1:9" ht="15">
      <c r="A138" s="149"/>
      <c r="B138" s="131"/>
      <c r="C138" s="132"/>
      <c r="D138" s="133">
        <v>32</v>
      </c>
      <c r="E138" s="134" t="s">
        <v>15</v>
      </c>
      <c r="F138" s="139">
        <v>6636.140420731303</v>
      </c>
      <c r="G138" s="139">
        <v>6636.140420731303</v>
      </c>
      <c r="H138" s="139">
        <f>SUM(H139:H142)</f>
        <v>8973.69</v>
      </c>
      <c r="I138" s="191">
        <f>H138/G138*100</f>
        <v>135.22453461</v>
      </c>
    </row>
    <row r="139" spans="1:9" s="223" customFormat="1" ht="15">
      <c r="A139" s="149"/>
      <c r="B139" s="131"/>
      <c r="C139" s="132"/>
      <c r="D139" s="187">
        <v>3221</v>
      </c>
      <c r="E139" s="221" t="s">
        <v>169</v>
      </c>
      <c r="F139" s="189"/>
      <c r="G139" s="189"/>
      <c r="H139" s="189">
        <v>7.4</v>
      </c>
      <c r="I139" s="191"/>
    </row>
    <row r="140" spans="1:9" s="223" customFormat="1" ht="15">
      <c r="A140" s="149"/>
      <c r="B140" s="131"/>
      <c r="C140" s="132"/>
      <c r="D140" s="187">
        <v>3222</v>
      </c>
      <c r="E140" s="221" t="s">
        <v>171</v>
      </c>
      <c r="F140" s="189"/>
      <c r="G140" s="189"/>
      <c r="H140" s="189">
        <v>90.4</v>
      </c>
      <c r="I140" s="191"/>
    </row>
    <row r="141" spans="1:9" s="223" customFormat="1" ht="15">
      <c r="A141" s="149"/>
      <c r="B141" s="131"/>
      <c r="C141" s="132"/>
      <c r="D141" s="187">
        <v>3232</v>
      </c>
      <c r="E141" s="221" t="s">
        <v>187</v>
      </c>
      <c r="F141" s="189"/>
      <c r="G141" s="189"/>
      <c r="H141" s="189">
        <f>520+530.89</f>
        <v>1050.8899999999999</v>
      </c>
      <c r="I141" s="191"/>
    </row>
    <row r="142" spans="1:9" s="223" customFormat="1" ht="15">
      <c r="A142" s="149"/>
      <c r="B142" s="131"/>
      <c r="C142" s="132"/>
      <c r="D142" s="187">
        <v>3237</v>
      </c>
      <c r="E142" s="221" t="s">
        <v>197</v>
      </c>
      <c r="F142" s="189"/>
      <c r="G142" s="189"/>
      <c r="H142" s="189">
        <v>7825</v>
      </c>
      <c r="I142" s="191"/>
    </row>
    <row r="143" spans="1:9" s="89" customFormat="1" ht="15">
      <c r="A143" s="125"/>
      <c r="B143" s="125"/>
      <c r="C143" s="155"/>
      <c r="D143" s="176">
        <v>51</v>
      </c>
      <c r="E143" s="177" t="s">
        <v>663</v>
      </c>
      <c r="F143" s="172">
        <f>F144</f>
        <v>0</v>
      </c>
      <c r="G143" s="172">
        <f>G144</f>
        <v>0</v>
      </c>
      <c r="H143" s="172">
        <f>H144</f>
        <v>0</v>
      </c>
      <c r="I143" s="191" t="e">
        <f t="shared" si="16"/>
        <v>#DIV/0!</v>
      </c>
    </row>
    <row r="144" spans="1:9" ht="25.5">
      <c r="A144" s="149"/>
      <c r="B144" s="131"/>
      <c r="C144" s="132"/>
      <c r="D144" s="133">
        <v>42</v>
      </c>
      <c r="E144" s="134" t="s">
        <v>588</v>
      </c>
      <c r="F144" s="139">
        <v>0</v>
      </c>
      <c r="G144" s="139">
        <v>0</v>
      </c>
      <c r="H144" s="139">
        <v>0</v>
      </c>
      <c r="I144" s="191" t="e">
        <f t="shared" si="16"/>
        <v>#DIV/0!</v>
      </c>
    </row>
    <row r="145" spans="1:9" ht="15" customHeight="1" hidden="1">
      <c r="A145" s="290" t="s">
        <v>520</v>
      </c>
      <c r="B145" s="290"/>
      <c r="C145" s="291" t="s">
        <v>519</v>
      </c>
      <c r="D145" s="291"/>
      <c r="E145" s="291"/>
      <c r="F145" s="129">
        <f aca="true" t="shared" si="18" ref="F145:H146">F146</f>
        <v>10581.19</v>
      </c>
      <c r="G145" s="129">
        <f t="shared" si="18"/>
        <v>10581.19</v>
      </c>
      <c r="H145" s="129">
        <f t="shared" si="18"/>
        <v>29158.42</v>
      </c>
      <c r="I145" s="191">
        <f>H145/G145*100</f>
        <v>275.5684379545212</v>
      </c>
    </row>
    <row r="146" spans="1:9" ht="15" customHeight="1">
      <c r="A146" s="144"/>
      <c r="B146" s="201"/>
      <c r="C146" s="194"/>
      <c r="D146" s="292" t="s">
        <v>593</v>
      </c>
      <c r="E146" s="292"/>
      <c r="F146" s="197">
        <f t="shared" si="18"/>
        <v>10581.19</v>
      </c>
      <c r="G146" s="197">
        <f t="shared" si="18"/>
        <v>10581.19</v>
      </c>
      <c r="H146" s="197">
        <f t="shared" si="18"/>
        <v>29158.42</v>
      </c>
      <c r="I146" s="196">
        <f>H146/G146*100</f>
        <v>275.5684379545212</v>
      </c>
    </row>
    <row r="147" spans="1:9" s="100" customFormat="1" ht="15">
      <c r="A147" s="125"/>
      <c r="B147" s="125"/>
      <c r="C147" s="155"/>
      <c r="D147" s="176">
        <v>43</v>
      </c>
      <c r="E147" s="177" t="s">
        <v>664</v>
      </c>
      <c r="F147" s="172">
        <f>F148+F151</f>
        <v>10581.19</v>
      </c>
      <c r="G147" s="172">
        <f>G148+G151</f>
        <v>10581.19</v>
      </c>
      <c r="H147" s="172">
        <f>H148+H151</f>
        <v>29158.42</v>
      </c>
      <c r="I147" s="191">
        <f>H147/G147*100</f>
        <v>275.5684379545212</v>
      </c>
    </row>
    <row r="148" spans="1:9" s="89" customFormat="1" ht="16.5" customHeight="1">
      <c r="A148" s="149"/>
      <c r="B148" s="131"/>
      <c r="C148" s="132"/>
      <c r="D148" s="133">
        <v>32</v>
      </c>
      <c r="E148" s="134" t="s">
        <v>15</v>
      </c>
      <c r="F148" s="139">
        <v>8272.28</v>
      </c>
      <c r="G148" s="139">
        <v>8272.28</v>
      </c>
      <c r="H148" s="139">
        <f>SUM(H149:H150)</f>
        <v>29158.42</v>
      </c>
      <c r="I148" s="191">
        <f>H148/G148*100</f>
        <v>352.4834749307325</v>
      </c>
    </row>
    <row r="149" spans="1:9" s="223" customFormat="1" ht="16.5" customHeight="1">
      <c r="A149" s="149"/>
      <c r="B149" s="131"/>
      <c r="C149" s="132"/>
      <c r="D149" s="187">
        <v>3223</v>
      </c>
      <c r="E149" s="221" t="s">
        <v>173</v>
      </c>
      <c r="F149" s="189"/>
      <c r="G149" s="189"/>
      <c r="H149" s="189">
        <v>4992.87</v>
      </c>
      <c r="I149" s="191"/>
    </row>
    <row r="150" spans="1:9" s="223" customFormat="1" ht="16.5" customHeight="1">
      <c r="A150" s="149"/>
      <c r="B150" s="131"/>
      <c r="C150" s="132"/>
      <c r="D150" s="187">
        <v>3232</v>
      </c>
      <c r="E150" s="221" t="s">
        <v>187</v>
      </c>
      <c r="F150" s="189"/>
      <c r="G150" s="189"/>
      <c r="H150" s="189">
        <v>24165.55</v>
      </c>
      <c r="I150" s="191"/>
    </row>
    <row r="151" spans="1:9" ht="25.5">
      <c r="A151" s="149"/>
      <c r="B151" s="131"/>
      <c r="C151" s="132"/>
      <c r="D151" s="133">
        <v>42</v>
      </c>
      <c r="E151" s="134" t="s">
        <v>588</v>
      </c>
      <c r="F151" s="139">
        <v>2308.91</v>
      </c>
      <c r="G151" s="139">
        <v>2308.91</v>
      </c>
      <c r="H151" s="139"/>
      <c r="I151" s="191">
        <f t="shared" si="16"/>
        <v>0</v>
      </c>
    </row>
    <row r="152" spans="1:9" ht="15" hidden="1">
      <c r="A152" s="290" t="s">
        <v>498</v>
      </c>
      <c r="B152" s="290"/>
      <c r="C152" s="291" t="s">
        <v>497</v>
      </c>
      <c r="D152" s="291"/>
      <c r="E152" s="291"/>
      <c r="F152" s="129">
        <f aca="true" t="shared" si="19" ref="F152:H154">F153</f>
        <v>11281.438715243214</v>
      </c>
      <c r="G152" s="129">
        <f t="shared" si="19"/>
        <v>11281.438715243214</v>
      </c>
      <c r="H152" s="129">
        <f t="shared" si="19"/>
        <v>0</v>
      </c>
      <c r="I152" s="191">
        <f t="shared" si="16"/>
        <v>0</v>
      </c>
    </row>
    <row r="153" spans="1:9" ht="15" customHeight="1">
      <c r="A153" s="201"/>
      <c r="B153" s="201"/>
      <c r="C153" s="194"/>
      <c r="D153" s="292" t="s">
        <v>594</v>
      </c>
      <c r="E153" s="292"/>
      <c r="F153" s="197">
        <f t="shared" si="19"/>
        <v>11281.438715243214</v>
      </c>
      <c r="G153" s="197">
        <f t="shared" si="19"/>
        <v>11281.438715243214</v>
      </c>
      <c r="H153" s="197">
        <f t="shared" si="19"/>
        <v>0</v>
      </c>
      <c r="I153" s="196">
        <f t="shared" si="16"/>
        <v>0</v>
      </c>
    </row>
    <row r="154" spans="1:9" ht="15" customHeight="1">
      <c r="A154" s="125"/>
      <c r="B154" s="125"/>
      <c r="C154" s="155"/>
      <c r="D154" s="176">
        <v>43</v>
      </c>
      <c r="E154" s="177" t="s">
        <v>664</v>
      </c>
      <c r="F154" s="172">
        <f t="shared" si="19"/>
        <v>11281.438715243214</v>
      </c>
      <c r="G154" s="172">
        <f t="shared" si="19"/>
        <v>11281.438715243214</v>
      </c>
      <c r="H154" s="172">
        <f t="shared" si="19"/>
        <v>0</v>
      </c>
      <c r="I154" s="191">
        <f t="shared" si="16"/>
        <v>0</v>
      </c>
    </row>
    <row r="155" spans="1:9" ht="15" customHeight="1">
      <c r="A155" s="149"/>
      <c r="B155" s="131"/>
      <c r="C155" s="132"/>
      <c r="D155" s="133">
        <v>32</v>
      </c>
      <c r="E155" s="134" t="s">
        <v>15</v>
      </c>
      <c r="F155" s="139">
        <v>11281.438715243214</v>
      </c>
      <c r="G155" s="139">
        <v>11281.438715243214</v>
      </c>
      <c r="H155" s="139"/>
      <c r="I155" s="191">
        <f t="shared" si="16"/>
        <v>0</v>
      </c>
    </row>
    <row r="156" spans="1:9" ht="15" hidden="1">
      <c r="A156" s="149" t="s">
        <v>595</v>
      </c>
      <c r="B156" s="131"/>
      <c r="C156" s="132"/>
      <c r="D156" s="150">
        <v>422</v>
      </c>
      <c r="E156" s="151" t="s">
        <v>596</v>
      </c>
      <c r="F156" s="152"/>
      <c r="G156" s="152"/>
      <c r="H156" s="152"/>
      <c r="I156" s="191" t="e">
        <f t="shared" si="16"/>
        <v>#DIV/0!</v>
      </c>
    </row>
    <row r="157" spans="1:9" s="89" customFormat="1" ht="15" hidden="1">
      <c r="A157" s="149" t="s">
        <v>595</v>
      </c>
      <c r="B157" s="131"/>
      <c r="C157" s="132"/>
      <c r="D157" s="150">
        <v>426</v>
      </c>
      <c r="E157" s="151" t="s">
        <v>408</v>
      </c>
      <c r="F157" s="152"/>
      <c r="G157" s="152"/>
      <c r="H157" s="152"/>
      <c r="I157" s="191" t="e">
        <f t="shared" si="16"/>
        <v>#DIV/0!</v>
      </c>
    </row>
    <row r="158" spans="1:12" ht="15" customHeight="1">
      <c r="A158" s="147"/>
      <c r="B158" s="148"/>
      <c r="C158" s="293" t="s">
        <v>597</v>
      </c>
      <c r="D158" s="293"/>
      <c r="E158" s="293"/>
      <c r="F158" s="143">
        <f>F160+F165</f>
        <v>118123.29948901717</v>
      </c>
      <c r="G158" s="143">
        <f>G160+G165</f>
        <v>118123.29948901717</v>
      </c>
      <c r="H158" s="143">
        <f>H160+H165</f>
        <v>8543.48</v>
      </c>
      <c r="I158" s="206">
        <f>H158/G158*100</f>
        <v>7.2326797820224735</v>
      </c>
      <c r="L158" s="225"/>
    </row>
    <row r="159" spans="1:9" ht="15" customHeight="1" hidden="1">
      <c r="A159" s="290" t="s">
        <v>476</v>
      </c>
      <c r="B159" s="290"/>
      <c r="C159" s="291" t="s">
        <v>477</v>
      </c>
      <c r="D159" s="291"/>
      <c r="E159" s="291"/>
      <c r="F159" s="129">
        <f aca="true" t="shared" si="20" ref="F159:H161">F160</f>
        <v>6636.140420731303</v>
      </c>
      <c r="G159" s="129">
        <f t="shared" si="20"/>
        <v>6636.140420731303</v>
      </c>
      <c r="H159" s="129">
        <f t="shared" si="20"/>
        <v>3500</v>
      </c>
      <c r="I159" s="191">
        <f t="shared" si="16"/>
        <v>52.741499999999995</v>
      </c>
    </row>
    <row r="160" spans="1:9" ht="15">
      <c r="A160" s="201"/>
      <c r="B160" s="201"/>
      <c r="C160" s="194"/>
      <c r="D160" s="292" t="s">
        <v>598</v>
      </c>
      <c r="E160" s="292"/>
      <c r="F160" s="197">
        <f t="shared" si="20"/>
        <v>6636.140420731303</v>
      </c>
      <c r="G160" s="197">
        <f t="shared" si="20"/>
        <v>6636.140420731303</v>
      </c>
      <c r="H160" s="197">
        <f>SUM(H161)</f>
        <v>3500</v>
      </c>
      <c r="I160" s="196">
        <f>H160/G160*100</f>
        <v>52.741499999999995</v>
      </c>
    </row>
    <row r="161" spans="1:9" s="89" customFormat="1" ht="15">
      <c r="A161" s="125"/>
      <c r="B161" s="125"/>
      <c r="C161" s="155"/>
      <c r="D161" s="176">
        <v>43</v>
      </c>
      <c r="E161" s="177" t="s">
        <v>664</v>
      </c>
      <c r="F161" s="172">
        <f t="shared" si="20"/>
        <v>6636.140420731303</v>
      </c>
      <c r="G161" s="172">
        <f t="shared" si="20"/>
        <v>6636.140420731303</v>
      </c>
      <c r="H161" s="172">
        <f>SUM(H162)</f>
        <v>3500</v>
      </c>
      <c r="I161" s="191">
        <f>H161/G161*100</f>
        <v>52.741499999999995</v>
      </c>
    </row>
    <row r="162" spans="1:9" s="89" customFormat="1" ht="15">
      <c r="A162" s="149"/>
      <c r="B162" s="131"/>
      <c r="C162" s="132"/>
      <c r="D162" s="133">
        <v>42</v>
      </c>
      <c r="E162" s="134" t="s">
        <v>577</v>
      </c>
      <c r="F162" s="139">
        <v>6636.140420731303</v>
      </c>
      <c r="G162" s="139">
        <v>6636.140420731303</v>
      </c>
      <c r="H162" s="139">
        <f>SUM(H163)</f>
        <v>3500</v>
      </c>
      <c r="I162" s="191">
        <f>H162/G162*100</f>
        <v>52.741499999999995</v>
      </c>
    </row>
    <row r="163" spans="1:9" s="223" customFormat="1" ht="15">
      <c r="A163" s="149"/>
      <c r="B163" s="131"/>
      <c r="C163" s="132"/>
      <c r="D163" s="187">
        <v>4214</v>
      </c>
      <c r="E163" s="221" t="s">
        <v>674</v>
      </c>
      <c r="F163" s="189"/>
      <c r="G163" s="189"/>
      <c r="H163" s="189">
        <v>3500</v>
      </c>
      <c r="I163" s="191"/>
    </row>
    <row r="164" spans="1:9" s="89" customFormat="1" ht="15" hidden="1">
      <c r="A164" s="290" t="s">
        <v>498</v>
      </c>
      <c r="B164" s="290"/>
      <c r="C164" s="291" t="s">
        <v>497</v>
      </c>
      <c r="D164" s="291"/>
      <c r="E164" s="291"/>
      <c r="F164" s="129">
        <f>F165</f>
        <v>111487.15906828587</v>
      </c>
      <c r="G164" s="129">
        <f>G165</f>
        <v>111487.15906828587</v>
      </c>
      <c r="H164" s="129">
        <f>H165</f>
        <v>5043.48</v>
      </c>
      <c r="I164" s="191">
        <f>H164/G164*100</f>
        <v>4.523821435714286</v>
      </c>
    </row>
    <row r="165" spans="1:9" ht="15">
      <c r="A165" s="144"/>
      <c r="B165" s="201"/>
      <c r="C165" s="194"/>
      <c r="D165" s="292" t="s">
        <v>599</v>
      </c>
      <c r="E165" s="292"/>
      <c r="F165" s="197">
        <f>F166+F168+F170</f>
        <v>111487.15906828587</v>
      </c>
      <c r="G165" s="197">
        <f>G166+G168+G170</f>
        <v>111487.15906828587</v>
      </c>
      <c r="H165" s="197">
        <f>H166+H168+H170</f>
        <v>5043.48</v>
      </c>
      <c r="I165" s="196">
        <f>H165/G165*100</f>
        <v>4.523821435714286</v>
      </c>
    </row>
    <row r="166" spans="1:9" s="89" customFormat="1" ht="15">
      <c r="A166" s="125"/>
      <c r="B166" s="125"/>
      <c r="C166" s="155"/>
      <c r="D166" s="176" t="s">
        <v>662</v>
      </c>
      <c r="E166" s="177" t="s">
        <v>561</v>
      </c>
      <c r="F166" s="172">
        <f>F167</f>
        <v>663.6140420731302</v>
      </c>
      <c r="G166" s="172">
        <f>G167</f>
        <v>663.6140420731302</v>
      </c>
      <c r="H166" s="172">
        <f>H167</f>
        <v>0</v>
      </c>
      <c r="I166" s="191">
        <f>H166/G166*100</f>
        <v>0</v>
      </c>
    </row>
    <row r="167" spans="1:9" ht="15">
      <c r="A167" s="149"/>
      <c r="B167" s="136"/>
      <c r="C167" s="137"/>
      <c r="D167" s="133">
        <v>32</v>
      </c>
      <c r="E167" s="134" t="s">
        <v>15</v>
      </c>
      <c r="F167" s="173">
        <v>663.6140420731302</v>
      </c>
      <c r="G167" s="173">
        <v>663.6140420731302</v>
      </c>
      <c r="H167" s="173"/>
      <c r="I167" s="191">
        <f t="shared" si="16"/>
        <v>0</v>
      </c>
    </row>
    <row r="168" spans="1:9" ht="15" customHeight="1">
      <c r="A168" s="125"/>
      <c r="B168" s="125"/>
      <c r="C168" s="155"/>
      <c r="D168" s="176">
        <v>43</v>
      </c>
      <c r="E168" s="177" t="s">
        <v>664</v>
      </c>
      <c r="F168" s="172">
        <f>F169</f>
        <v>55411.77251310637</v>
      </c>
      <c r="G168" s="172">
        <f>G169</f>
        <v>55411.77251310637</v>
      </c>
      <c r="H168" s="172">
        <f>H169</f>
        <v>0</v>
      </c>
      <c r="I168" s="191">
        <f t="shared" si="16"/>
        <v>0</v>
      </c>
    </row>
    <row r="169" spans="1:9" ht="15" customHeight="1" hidden="1">
      <c r="A169" s="149"/>
      <c r="B169" s="136"/>
      <c r="C169" s="137"/>
      <c r="D169" s="133">
        <v>42</v>
      </c>
      <c r="E169" s="134" t="s">
        <v>577</v>
      </c>
      <c r="F169" s="173">
        <v>55411.77251310637</v>
      </c>
      <c r="G169" s="173">
        <v>55411.77251310637</v>
      </c>
      <c r="H169" s="173"/>
      <c r="I169" s="191">
        <f t="shared" si="16"/>
        <v>0</v>
      </c>
    </row>
    <row r="170" spans="1:9" ht="15">
      <c r="A170" s="125"/>
      <c r="B170" s="125"/>
      <c r="C170" s="155"/>
      <c r="D170" s="176">
        <v>51</v>
      </c>
      <c r="E170" s="177" t="s">
        <v>663</v>
      </c>
      <c r="F170" s="172">
        <f>F171</f>
        <v>55411.77251310637</v>
      </c>
      <c r="G170" s="172">
        <f>G171</f>
        <v>55411.77251310637</v>
      </c>
      <c r="H170" s="172">
        <f>H171</f>
        <v>5043.48</v>
      </c>
      <c r="I170" s="191">
        <f>H170/G170*100</f>
        <v>9.101820373652695</v>
      </c>
    </row>
    <row r="171" spans="1:9" s="89" customFormat="1" ht="15">
      <c r="A171" s="149"/>
      <c r="B171" s="131"/>
      <c r="C171" s="132"/>
      <c r="D171" s="133">
        <v>42</v>
      </c>
      <c r="E171" s="134" t="s">
        <v>577</v>
      </c>
      <c r="F171" s="135">
        <v>55411.77251310637</v>
      </c>
      <c r="G171" s="135">
        <v>55411.77251310637</v>
      </c>
      <c r="H171" s="135">
        <f>SUM(H172)</f>
        <v>5043.48</v>
      </c>
      <c r="I171" s="191">
        <f>H171/G171*100</f>
        <v>9.101820373652695</v>
      </c>
    </row>
    <row r="172" spans="1:9" s="223" customFormat="1" ht="15">
      <c r="A172" s="149"/>
      <c r="B172" s="131"/>
      <c r="C172" s="132"/>
      <c r="D172" s="187">
        <v>4212</v>
      </c>
      <c r="E172" s="221" t="s">
        <v>135</v>
      </c>
      <c r="F172" s="189"/>
      <c r="G172" s="189"/>
      <c r="H172" s="189">
        <v>5043.48</v>
      </c>
      <c r="I172" s="191"/>
    </row>
    <row r="173" spans="1:9" ht="15">
      <c r="A173" s="147"/>
      <c r="B173" s="148"/>
      <c r="C173" s="293" t="s">
        <v>600</v>
      </c>
      <c r="D173" s="293"/>
      <c r="E173" s="293"/>
      <c r="F173" s="143">
        <f aca="true" t="shared" si="21" ref="F173:H176">F174</f>
        <v>110000</v>
      </c>
      <c r="G173" s="143">
        <f t="shared" si="21"/>
        <v>110000</v>
      </c>
      <c r="H173" s="143">
        <f>H174</f>
        <v>130703.46</v>
      </c>
      <c r="I173" s="206">
        <f>H173/G173*100</f>
        <v>118.82132727272727</v>
      </c>
    </row>
    <row r="174" spans="1:9" ht="15" customHeight="1" hidden="1">
      <c r="A174" s="290" t="s">
        <v>492</v>
      </c>
      <c r="B174" s="290"/>
      <c r="C174" s="291" t="s">
        <v>601</v>
      </c>
      <c r="D174" s="291"/>
      <c r="E174" s="291"/>
      <c r="F174" s="129">
        <f t="shared" si="21"/>
        <v>110000</v>
      </c>
      <c r="G174" s="129">
        <f t="shared" si="21"/>
        <v>110000</v>
      </c>
      <c r="H174" s="129">
        <f t="shared" si="21"/>
        <v>130703.46</v>
      </c>
      <c r="I174" s="191">
        <f>H174/G174*100</f>
        <v>118.82132727272727</v>
      </c>
    </row>
    <row r="175" spans="1:9" ht="15" customHeight="1">
      <c r="A175" s="201"/>
      <c r="B175" s="201"/>
      <c r="C175" s="194"/>
      <c r="D175" s="292" t="s">
        <v>602</v>
      </c>
      <c r="E175" s="292"/>
      <c r="F175" s="197">
        <f t="shared" si="21"/>
        <v>110000</v>
      </c>
      <c r="G175" s="197">
        <f t="shared" si="21"/>
        <v>110000</v>
      </c>
      <c r="H175" s="197">
        <f t="shared" si="21"/>
        <v>130703.46</v>
      </c>
      <c r="I175" s="196">
        <f>H175/G175*100</f>
        <v>118.82132727272727</v>
      </c>
    </row>
    <row r="176" spans="1:9" ht="15">
      <c r="A176" s="125"/>
      <c r="B176" s="125"/>
      <c r="C176" s="155"/>
      <c r="D176" s="176">
        <v>51</v>
      </c>
      <c r="E176" s="177" t="s">
        <v>663</v>
      </c>
      <c r="F176" s="172">
        <f t="shared" si="21"/>
        <v>110000</v>
      </c>
      <c r="G176" s="172">
        <f t="shared" si="21"/>
        <v>110000</v>
      </c>
      <c r="H176" s="172">
        <f t="shared" si="21"/>
        <v>130703.46</v>
      </c>
      <c r="I176" s="191">
        <f>H176/G176*100</f>
        <v>118.82132727272727</v>
      </c>
    </row>
    <row r="177" spans="1:9" s="89" customFormat="1" ht="15">
      <c r="A177" s="149"/>
      <c r="B177" s="131"/>
      <c r="C177" s="132"/>
      <c r="D177" s="133">
        <v>42</v>
      </c>
      <c r="E177" s="134" t="s">
        <v>577</v>
      </c>
      <c r="F177" s="135">
        <v>110000</v>
      </c>
      <c r="G177" s="135">
        <v>110000</v>
      </c>
      <c r="H177" s="135">
        <f>SUM(H178:H179)</f>
        <v>130703.46</v>
      </c>
      <c r="I177" s="191">
        <f>H177/G177*100</f>
        <v>118.82132727272727</v>
      </c>
    </row>
    <row r="178" spans="1:9" s="223" customFormat="1" ht="15">
      <c r="A178" s="149"/>
      <c r="B178" s="131"/>
      <c r="C178" s="132"/>
      <c r="D178" s="187">
        <v>4213</v>
      </c>
      <c r="E178" s="221" t="s">
        <v>675</v>
      </c>
      <c r="F178" s="189"/>
      <c r="G178" s="189"/>
      <c r="H178" s="189">
        <v>108595.88</v>
      </c>
      <c r="I178" s="191"/>
    </row>
    <row r="179" spans="1:9" s="223" customFormat="1" ht="15">
      <c r="A179" s="149"/>
      <c r="B179" s="131"/>
      <c r="C179" s="132"/>
      <c r="D179" s="187">
        <v>4214</v>
      </c>
      <c r="E179" s="221" t="s">
        <v>136</v>
      </c>
      <c r="F179" s="189"/>
      <c r="G179" s="189"/>
      <c r="H179" s="189">
        <f>22107.58</f>
        <v>22107.58</v>
      </c>
      <c r="I179" s="191"/>
    </row>
    <row r="180" spans="1:9" ht="15">
      <c r="A180" s="147"/>
      <c r="B180" s="148"/>
      <c r="C180" s="297" t="s">
        <v>603</v>
      </c>
      <c r="D180" s="297"/>
      <c r="E180" s="297"/>
      <c r="F180" s="143">
        <f>F182+F187+F191</f>
        <v>49771.05315548477</v>
      </c>
      <c r="G180" s="143">
        <f>G182+G187+G191</f>
        <v>49771.05315548477</v>
      </c>
      <c r="H180" s="143">
        <f>H182+H187+H191</f>
        <v>0</v>
      </c>
      <c r="I180" s="206">
        <f t="shared" si="16"/>
        <v>0</v>
      </c>
    </row>
    <row r="181" spans="1:9" ht="15" customHeight="1" hidden="1">
      <c r="A181" s="290" t="s">
        <v>498</v>
      </c>
      <c r="B181" s="290"/>
      <c r="C181" s="291" t="s">
        <v>497</v>
      </c>
      <c r="D181" s="291"/>
      <c r="E181" s="291"/>
      <c r="F181" s="129">
        <f aca="true" t="shared" si="22" ref="F181:H182">F182</f>
        <v>41144.07060853408</v>
      </c>
      <c r="G181" s="129">
        <f t="shared" si="22"/>
        <v>41144.07060853408</v>
      </c>
      <c r="H181" s="129">
        <f t="shared" si="22"/>
        <v>0</v>
      </c>
      <c r="I181" s="191">
        <f t="shared" si="16"/>
        <v>0</v>
      </c>
    </row>
    <row r="182" spans="1:9" ht="15" customHeight="1">
      <c r="A182" s="201"/>
      <c r="B182" s="201"/>
      <c r="C182" s="194"/>
      <c r="D182" s="292" t="s">
        <v>604</v>
      </c>
      <c r="E182" s="292"/>
      <c r="F182" s="197">
        <f t="shared" si="22"/>
        <v>41144.07060853408</v>
      </c>
      <c r="G182" s="197">
        <f t="shared" si="22"/>
        <v>41144.07060853408</v>
      </c>
      <c r="H182" s="197">
        <f t="shared" si="22"/>
        <v>0</v>
      </c>
      <c r="I182" s="196">
        <f t="shared" si="16"/>
        <v>0</v>
      </c>
    </row>
    <row r="183" spans="1:9" ht="15">
      <c r="A183" s="125"/>
      <c r="B183" s="125"/>
      <c r="C183" s="155"/>
      <c r="D183" s="176">
        <v>43</v>
      </c>
      <c r="E183" s="177" t="s">
        <v>664</v>
      </c>
      <c r="F183" s="172">
        <f>F184+F185</f>
        <v>41144.07060853408</v>
      </c>
      <c r="G183" s="172">
        <f>G184+G185</f>
        <v>41144.07060853408</v>
      </c>
      <c r="H183" s="172">
        <f>H184+H185</f>
        <v>0</v>
      </c>
      <c r="I183" s="191">
        <f t="shared" si="16"/>
        <v>0</v>
      </c>
    </row>
    <row r="184" spans="1:9" s="89" customFormat="1" ht="25.5">
      <c r="A184" s="138"/>
      <c r="B184" s="138"/>
      <c r="C184" s="137"/>
      <c r="D184" s="133">
        <v>41</v>
      </c>
      <c r="E184" s="134" t="s">
        <v>7</v>
      </c>
      <c r="F184" s="135">
        <v>26544.56168292521</v>
      </c>
      <c r="G184" s="135">
        <v>26544.56168292521</v>
      </c>
      <c r="H184" s="135"/>
      <c r="I184" s="191">
        <f t="shared" si="16"/>
        <v>0</v>
      </c>
    </row>
    <row r="185" spans="1:9" ht="15" customHeight="1">
      <c r="A185" s="149"/>
      <c r="B185" s="136"/>
      <c r="C185" s="137"/>
      <c r="D185" s="133">
        <v>42</v>
      </c>
      <c r="E185" s="134" t="s">
        <v>577</v>
      </c>
      <c r="F185" s="135">
        <v>14599.508925608865</v>
      </c>
      <c r="G185" s="135">
        <v>14599.508925608865</v>
      </c>
      <c r="H185" s="135"/>
      <c r="I185" s="191">
        <f t="shared" si="16"/>
        <v>0</v>
      </c>
    </row>
    <row r="186" spans="1:9" ht="15" customHeight="1" hidden="1">
      <c r="A186" s="290" t="s">
        <v>488</v>
      </c>
      <c r="B186" s="290"/>
      <c r="C186" s="291" t="s">
        <v>489</v>
      </c>
      <c r="D186" s="291"/>
      <c r="E186" s="291"/>
      <c r="F186" s="129">
        <f aca="true" t="shared" si="23" ref="F186:H188">F187</f>
        <v>5308.912336585042</v>
      </c>
      <c r="G186" s="129">
        <f t="shared" si="23"/>
        <v>5308.912336585042</v>
      </c>
      <c r="H186" s="129">
        <f t="shared" si="23"/>
        <v>0</v>
      </c>
      <c r="I186" s="191">
        <f t="shared" si="16"/>
        <v>0</v>
      </c>
    </row>
    <row r="187" spans="1:9" ht="15">
      <c r="A187" s="201"/>
      <c r="B187" s="201"/>
      <c r="C187" s="194"/>
      <c r="D187" s="292" t="s">
        <v>605</v>
      </c>
      <c r="E187" s="292"/>
      <c r="F187" s="197">
        <f t="shared" si="23"/>
        <v>5308.912336585042</v>
      </c>
      <c r="G187" s="197">
        <f t="shared" si="23"/>
        <v>5308.912336585042</v>
      </c>
      <c r="H187" s="197">
        <f t="shared" si="23"/>
        <v>0</v>
      </c>
      <c r="I187" s="196">
        <f t="shared" si="16"/>
        <v>0</v>
      </c>
    </row>
    <row r="188" spans="1:9" s="89" customFormat="1" ht="15">
      <c r="A188" s="125"/>
      <c r="B188" s="125"/>
      <c r="C188" s="155"/>
      <c r="D188" s="176">
        <v>51</v>
      </c>
      <c r="E188" s="177" t="s">
        <v>663</v>
      </c>
      <c r="F188" s="172">
        <f t="shared" si="23"/>
        <v>5308.912336585042</v>
      </c>
      <c r="G188" s="172">
        <f t="shared" si="23"/>
        <v>5308.912336585042</v>
      </c>
      <c r="H188" s="172">
        <f t="shared" si="23"/>
        <v>0</v>
      </c>
      <c r="I188" s="191">
        <f t="shared" si="16"/>
        <v>0</v>
      </c>
    </row>
    <row r="189" spans="1:9" ht="15" customHeight="1">
      <c r="A189" s="149"/>
      <c r="B189" s="136"/>
      <c r="C189" s="137"/>
      <c r="D189" s="133">
        <v>42</v>
      </c>
      <c r="E189" s="134" t="s">
        <v>577</v>
      </c>
      <c r="F189" s="135">
        <v>5308.912336585042</v>
      </c>
      <c r="G189" s="135">
        <v>5308.912336585042</v>
      </c>
      <c r="H189" s="135"/>
      <c r="I189" s="191">
        <f t="shared" si="16"/>
        <v>0</v>
      </c>
    </row>
    <row r="190" spans="1:9" ht="15" customHeight="1" hidden="1">
      <c r="A190" s="290" t="s">
        <v>606</v>
      </c>
      <c r="B190" s="290"/>
      <c r="C190" s="291" t="s">
        <v>607</v>
      </c>
      <c r="D190" s="291"/>
      <c r="E190" s="291"/>
      <c r="F190" s="129">
        <f aca="true" t="shared" si="24" ref="F190:H192">F191</f>
        <v>3318.0702103656513</v>
      </c>
      <c r="G190" s="129">
        <f t="shared" si="24"/>
        <v>3318.0702103656513</v>
      </c>
      <c r="H190" s="129">
        <f t="shared" si="24"/>
        <v>0</v>
      </c>
      <c r="I190" s="191">
        <f t="shared" si="16"/>
        <v>0</v>
      </c>
    </row>
    <row r="191" spans="1:9" ht="15" customHeight="1">
      <c r="A191" s="201"/>
      <c r="B191" s="201"/>
      <c r="C191" s="194"/>
      <c r="D191" s="292" t="s">
        <v>608</v>
      </c>
      <c r="E191" s="292"/>
      <c r="F191" s="197">
        <f t="shared" si="24"/>
        <v>3318.0702103656513</v>
      </c>
      <c r="G191" s="197">
        <f t="shared" si="24"/>
        <v>3318.0702103656513</v>
      </c>
      <c r="H191" s="197">
        <f t="shared" si="24"/>
        <v>0</v>
      </c>
      <c r="I191" s="196">
        <f t="shared" si="16"/>
        <v>0</v>
      </c>
    </row>
    <row r="192" spans="1:9" ht="15">
      <c r="A192" s="125"/>
      <c r="B192" s="174"/>
      <c r="C192" s="175"/>
      <c r="D192" s="176">
        <v>11</v>
      </c>
      <c r="E192" s="177" t="s">
        <v>561</v>
      </c>
      <c r="F192" s="178">
        <f t="shared" si="24"/>
        <v>3318.0702103656513</v>
      </c>
      <c r="G192" s="178">
        <f t="shared" si="24"/>
        <v>3318.0702103656513</v>
      </c>
      <c r="H192" s="178">
        <f t="shared" si="24"/>
        <v>0</v>
      </c>
      <c r="I192" s="191">
        <f t="shared" si="16"/>
        <v>0</v>
      </c>
    </row>
    <row r="193" spans="1:9" s="89" customFormat="1" ht="15">
      <c r="A193" s="149"/>
      <c r="B193" s="131"/>
      <c r="C193" s="132"/>
      <c r="D193" s="133">
        <v>42</v>
      </c>
      <c r="E193" s="134" t="s">
        <v>577</v>
      </c>
      <c r="F193" s="135">
        <v>3318.0702103656513</v>
      </c>
      <c r="G193" s="135">
        <v>3318.0702103656513</v>
      </c>
      <c r="H193" s="135"/>
      <c r="I193" s="191">
        <f t="shared" si="16"/>
        <v>0</v>
      </c>
    </row>
    <row r="194" spans="1:12" ht="15" customHeight="1">
      <c r="A194" s="147"/>
      <c r="B194" s="148"/>
      <c r="C194" s="293" t="s">
        <v>609</v>
      </c>
      <c r="D194" s="293"/>
      <c r="E194" s="293"/>
      <c r="F194" s="143">
        <f>F196+F201+F206+F215</f>
        <v>96441.50242219125</v>
      </c>
      <c r="G194" s="143">
        <f>G196+G201+G206+G215</f>
        <v>96441.50242219125</v>
      </c>
      <c r="H194" s="143">
        <f>H196+H201+H206+H215</f>
        <v>8826.47</v>
      </c>
      <c r="I194" s="206">
        <f>H194/G194*100</f>
        <v>9.152149000500248</v>
      </c>
      <c r="L194" s="225"/>
    </row>
    <row r="195" spans="1:9" ht="15" customHeight="1" hidden="1">
      <c r="A195" s="290" t="s">
        <v>517</v>
      </c>
      <c r="B195" s="290"/>
      <c r="C195" s="291" t="s">
        <v>516</v>
      </c>
      <c r="D195" s="291"/>
      <c r="E195" s="291"/>
      <c r="F195" s="129">
        <f aca="true" t="shared" si="25" ref="F195:G197">F196</f>
        <v>398.1684252438781</v>
      </c>
      <c r="G195" s="129">
        <f t="shared" si="25"/>
        <v>398.1684252438781</v>
      </c>
      <c r="H195" s="129">
        <f>H196</f>
        <v>558.39</v>
      </c>
      <c r="I195" s="191">
        <f>H195/G195*100</f>
        <v>140.23964850000002</v>
      </c>
    </row>
    <row r="196" spans="1:9" ht="15">
      <c r="A196" s="144"/>
      <c r="B196" s="201"/>
      <c r="C196" s="194"/>
      <c r="D196" s="298" t="s">
        <v>610</v>
      </c>
      <c r="E196" s="298"/>
      <c r="F196" s="197">
        <f t="shared" si="25"/>
        <v>398.1684252438781</v>
      </c>
      <c r="G196" s="197">
        <f t="shared" si="25"/>
        <v>398.1684252438781</v>
      </c>
      <c r="H196" s="197">
        <f>H197</f>
        <v>558.39</v>
      </c>
      <c r="I196" s="196">
        <f>H196/G196*100</f>
        <v>140.23964850000002</v>
      </c>
    </row>
    <row r="197" spans="1:9" s="100" customFormat="1" ht="15">
      <c r="A197" s="125"/>
      <c r="B197" s="125"/>
      <c r="C197" s="155"/>
      <c r="D197" s="176">
        <v>43</v>
      </c>
      <c r="E197" s="177" t="s">
        <v>664</v>
      </c>
      <c r="F197" s="172">
        <f t="shared" si="25"/>
        <v>398.1684252438781</v>
      </c>
      <c r="G197" s="172">
        <f t="shared" si="25"/>
        <v>398.1684252438781</v>
      </c>
      <c r="H197" s="172">
        <f>H198</f>
        <v>558.39</v>
      </c>
      <c r="I197" s="191">
        <f>H197/G197*100</f>
        <v>140.23964850000002</v>
      </c>
    </row>
    <row r="198" spans="1:9" ht="15" customHeight="1">
      <c r="A198" s="149"/>
      <c r="B198" s="131"/>
      <c r="C198" s="132"/>
      <c r="D198" s="133">
        <v>32</v>
      </c>
      <c r="E198" s="134" t="s">
        <v>15</v>
      </c>
      <c r="F198" s="135">
        <v>398.1684252438781</v>
      </c>
      <c r="G198" s="135">
        <v>398.1684252438781</v>
      </c>
      <c r="H198" s="135">
        <f>SUM(H199)</f>
        <v>558.39</v>
      </c>
      <c r="I198" s="191">
        <f>H198/G198*100</f>
        <v>140.23964850000002</v>
      </c>
    </row>
    <row r="199" spans="1:9" s="223" customFormat="1" ht="15" customHeight="1">
      <c r="A199" s="149"/>
      <c r="B199" s="131"/>
      <c r="C199" s="132"/>
      <c r="D199" s="187">
        <v>3234</v>
      </c>
      <c r="E199" s="221" t="s">
        <v>191</v>
      </c>
      <c r="F199" s="189"/>
      <c r="G199" s="189"/>
      <c r="H199" s="189">
        <v>558.39</v>
      </c>
      <c r="I199" s="191"/>
    </row>
    <row r="200" spans="1:9" ht="15" customHeight="1" hidden="1">
      <c r="A200" s="290" t="s">
        <v>523</v>
      </c>
      <c r="B200" s="290"/>
      <c r="C200" s="291" t="s">
        <v>611</v>
      </c>
      <c r="D200" s="291"/>
      <c r="E200" s="291"/>
      <c r="F200" s="129">
        <f aca="true" t="shared" si="26" ref="F200:G202">F201</f>
        <v>14599.508925608865</v>
      </c>
      <c r="G200" s="129">
        <f t="shared" si="26"/>
        <v>14599.508925608865</v>
      </c>
      <c r="H200" s="129">
        <f>H201</f>
        <v>3318.08</v>
      </c>
      <c r="I200" s="191">
        <f>H200/G200*100</f>
        <v>22.72733978181818</v>
      </c>
    </row>
    <row r="201" spans="1:9" ht="15">
      <c r="A201" s="201"/>
      <c r="B201" s="201"/>
      <c r="C201" s="194"/>
      <c r="D201" s="292" t="s">
        <v>612</v>
      </c>
      <c r="E201" s="292"/>
      <c r="F201" s="197">
        <f t="shared" si="26"/>
        <v>14599.508925608865</v>
      </c>
      <c r="G201" s="197">
        <f t="shared" si="26"/>
        <v>14599.508925608865</v>
      </c>
      <c r="H201" s="197">
        <f>H202</f>
        <v>3318.08</v>
      </c>
      <c r="I201" s="196">
        <f>H201/G201*100</f>
        <v>22.72733978181818</v>
      </c>
    </row>
    <row r="202" spans="1:9" s="100" customFormat="1" ht="15">
      <c r="A202" s="125"/>
      <c r="B202" s="125"/>
      <c r="C202" s="155"/>
      <c r="D202" s="176">
        <v>51</v>
      </c>
      <c r="E202" s="177" t="s">
        <v>663</v>
      </c>
      <c r="F202" s="172">
        <f t="shared" si="26"/>
        <v>14599.508925608865</v>
      </c>
      <c r="G202" s="172">
        <f t="shared" si="26"/>
        <v>14599.508925608865</v>
      </c>
      <c r="H202" s="172">
        <f>H203</f>
        <v>3318.08</v>
      </c>
      <c r="I202" s="191">
        <f>H202/G202*100</f>
        <v>22.72733978181818</v>
      </c>
    </row>
    <row r="203" spans="1:9" ht="15" customHeight="1">
      <c r="A203" s="149"/>
      <c r="B203" s="136"/>
      <c r="C203" s="137"/>
      <c r="D203" s="133">
        <v>42</v>
      </c>
      <c r="E203" s="134" t="s">
        <v>577</v>
      </c>
      <c r="F203" s="135">
        <v>14599.508925608865</v>
      </c>
      <c r="G203" s="135">
        <v>14599.508925608865</v>
      </c>
      <c r="H203" s="135">
        <f>SUM(H204)</f>
        <v>3318.08</v>
      </c>
      <c r="I203" s="191">
        <f>H203/G203*100</f>
        <v>22.72733978181818</v>
      </c>
    </row>
    <row r="204" spans="1:9" s="223" customFormat="1" ht="15" customHeight="1">
      <c r="A204" s="149"/>
      <c r="B204" s="136"/>
      <c r="C204" s="137"/>
      <c r="D204" s="187">
        <v>4264</v>
      </c>
      <c r="E204" s="221" t="s">
        <v>412</v>
      </c>
      <c r="F204" s="189"/>
      <c r="G204" s="189"/>
      <c r="H204" s="189">
        <v>3318.08</v>
      </c>
      <c r="I204" s="191"/>
    </row>
    <row r="205" spans="1:9" ht="15" customHeight="1" hidden="1">
      <c r="A205" s="290" t="s">
        <v>498</v>
      </c>
      <c r="B205" s="290"/>
      <c r="C205" s="291" t="s">
        <v>497</v>
      </c>
      <c r="D205" s="291"/>
      <c r="E205" s="291"/>
      <c r="F205" s="153">
        <f aca="true" t="shared" si="27" ref="F205:H207">F206</f>
        <v>48443.825071338506</v>
      </c>
      <c r="G205" s="153">
        <f t="shared" si="27"/>
        <v>48443.825071338506</v>
      </c>
      <c r="H205" s="153">
        <f t="shared" si="27"/>
        <v>4950</v>
      </c>
      <c r="I205" s="191">
        <f aca="true" t="shared" si="28" ref="I205:I274">H205/G205*100</f>
        <v>10.218020547945205</v>
      </c>
    </row>
    <row r="206" spans="1:9" ht="15">
      <c r="A206" s="144"/>
      <c r="B206" s="201"/>
      <c r="C206" s="194"/>
      <c r="D206" s="292" t="s">
        <v>613</v>
      </c>
      <c r="E206" s="292"/>
      <c r="F206" s="197">
        <f t="shared" si="27"/>
        <v>48443.825071338506</v>
      </c>
      <c r="G206" s="197">
        <f t="shared" si="27"/>
        <v>48443.825071338506</v>
      </c>
      <c r="H206" s="197">
        <f>H207+H211</f>
        <v>4950</v>
      </c>
      <c r="I206" s="196">
        <f t="shared" si="28"/>
        <v>10.218020547945205</v>
      </c>
    </row>
    <row r="207" spans="1:9" s="89" customFormat="1" ht="15">
      <c r="A207" s="125"/>
      <c r="B207" s="125"/>
      <c r="C207" s="155"/>
      <c r="D207" s="176">
        <v>51</v>
      </c>
      <c r="E207" s="177" t="s">
        <v>663</v>
      </c>
      <c r="F207" s="172">
        <f t="shared" si="27"/>
        <v>48443.825071338506</v>
      </c>
      <c r="G207" s="172">
        <f t="shared" si="27"/>
        <v>48443.825071338506</v>
      </c>
      <c r="H207" s="172">
        <f>H208+H209</f>
        <v>4950</v>
      </c>
      <c r="I207" s="191">
        <f t="shared" si="28"/>
        <v>10.218020547945205</v>
      </c>
    </row>
    <row r="208" spans="1:9" ht="15">
      <c r="A208" s="154"/>
      <c r="B208" s="154"/>
      <c r="C208" s="155"/>
      <c r="D208" s="133">
        <v>32</v>
      </c>
      <c r="E208" s="183" t="s">
        <v>15</v>
      </c>
      <c r="F208" s="135">
        <v>48443.825071338506</v>
      </c>
      <c r="G208" s="135">
        <v>48443.825071338506</v>
      </c>
      <c r="H208" s="135"/>
      <c r="I208" s="191">
        <f t="shared" si="28"/>
        <v>0</v>
      </c>
    </row>
    <row r="209" spans="1:9" s="217" customFormat="1" ht="15">
      <c r="A209" s="154"/>
      <c r="B209" s="154"/>
      <c r="C209" s="155"/>
      <c r="D209" s="133">
        <v>42</v>
      </c>
      <c r="E209" s="134" t="s">
        <v>577</v>
      </c>
      <c r="F209" s="135"/>
      <c r="G209" s="135"/>
      <c r="H209" s="135">
        <f>SUM(H210)</f>
        <v>4950</v>
      </c>
      <c r="I209" s="191"/>
    </row>
    <row r="210" spans="1:9" s="217" customFormat="1" ht="15">
      <c r="A210" s="154"/>
      <c r="B210" s="154"/>
      <c r="C210" s="155"/>
      <c r="D210" s="187" t="s">
        <v>387</v>
      </c>
      <c r="E210" s="188" t="s">
        <v>388</v>
      </c>
      <c r="F210" s="189"/>
      <c r="G210" s="189"/>
      <c r="H210" s="189">
        <v>4950</v>
      </c>
      <c r="I210" s="191"/>
    </row>
    <row r="211" spans="1:9" s="217" customFormat="1" ht="15">
      <c r="A211" s="154"/>
      <c r="B211" s="154"/>
      <c r="C211" s="155"/>
      <c r="D211" s="208" t="s">
        <v>662</v>
      </c>
      <c r="E211" s="207" t="s">
        <v>561</v>
      </c>
      <c r="F211" s="214">
        <f>F212</f>
        <v>0</v>
      </c>
      <c r="G211" s="214">
        <f>G212</f>
        <v>0</v>
      </c>
      <c r="H211" s="214">
        <f>H212</f>
        <v>0</v>
      </c>
      <c r="I211" s="200" t="e">
        <f>H211/G211*100</f>
        <v>#DIV/0!</v>
      </c>
    </row>
    <row r="212" spans="1:9" s="217" customFormat="1" ht="15">
      <c r="A212" s="154"/>
      <c r="B212" s="154"/>
      <c r="C212" s="155"/>
      <c r="D212" s="133">
        <v>42</v>
      </c>
      <c r="E212" s="134" t="s">
        <v>577</v>
      </c>
      <c r="F212" s="135"/>
      <c r="G212" s="135"/>
      <c r="H212" s="135">
        <v>0</v>
      </c>
      <c r="I212" s="191"/>
    </row>
    <row r="213" spans="1:9" s="217" customFormat="1" ht="15">
      <c r="A213" s="154"/>
      <c r="B213" s="154"/>
      <c r="C213" s="155"/>
      <c r="D213" s="187" t="s">
        <v>387</v>
      </c>
      <c r="E213" s="188" t="s">
        <v>388</v>
      </c>
      <c r="F213" s="189"/>
      <c r="G213" s="189"/>
      <c r="H213" s="189">
        <v>0</v>
      </c>
      <c r="I213" s="191"/>
    </row>
    <row r="214" spans="1:9" ht="15" customHeight="1" hidden="1">
      <c r="A214" s="290" t="s">
        <v>511</v>
      </c>
      <c r="B214" s="290"/>
      <c r="C214" s="291" t="s">
        <v>510</v>
      </c>
      <c r="D214" s="291"/>
      <c r="E214" s="291"/>
      <c r="F214" s="153">
        <f aca="true" t="shared" si="29" ref="F214:H216">F215</f>
        <v>33000</v>
      </c>
      <c r="G214" s="153">
        <f t="shared" si="29"/>
        <v>33000</v>
      </c>
      <c r="H214" s="153">
        <f t="shared" si="29"/>
        <v>0</v>
      </c>
      <c r="I214" s="191">
        <f t="shared" si="28"/>
        <v>0</v>
      </c>
    </row>
    <row r="215" spans="1:9" ht="15" customHeight="1">
      <c r="A215" s="144"/>
      <c r="B215" s="201"/>
      <c r="C215" s="194"/>
      <c r="D215" s="292" t="s">
        <v>614</v>
      </c>
      <c r="E215" s="292"/>
      <c r="F215" s="197">
        <f t="shared" si="29"/>
        <v>33000</v>
      </c>
      <c r="G215" s="197">
        <f t="shared" si="29"/>
        <v>33000</v>
      </c>
      <c r="H215" s="197">
        <f t="shared" si="29"/>
        <v>0</v>
      </c>
      <c r="I215" s="196">
        <f t="shared" si="28"/>
        <v>0</v>
      </c>
    </row>
    <row r="216" spans="1:9" s="100" customFormat="1" ht="15" customHeight="1">
      <c r="A216" s="125"/>
      <c r="B216" s="125"/>
      <c r="C216" s="155"/>
      <c r="D216" s="176">
        <v>43</v>
      </c>
      <c r="E216" s="177" t="s">
        <v>664</v>
      </c>
      <c r="F216" s="172">
        <f t="shared" si="29"/>
        <v>33000</v>
      </c>
      <c r="G216" s="172">
        <f t="shared" si="29"/>
        <v>33000</v>
      </c>
      <c r="H216" s="172">
        <f t="shared" si="29"/>
        <v>0</v>
      </c>
      <c r="I216" s="191">
        <f t="shared" si="28"/>
        <v>0</v>
      </c>
    </row>
    <row r="217" spans="1:9" ht="15">
      <c r="A217" s="154"/>
      <c r="B217" s="154"/>
      <c r="C217" s="155"/>
      <c r="D217" s="133">
        <v>32</v>
      </c>
      <c r="E217" s="134" t="s">
        <v>15</v>
      </c>
      <c r="F217" s="135">
        <v>33000</v>
      </c>
      <c r="G217" s="135">
        <v>33000</v>
      </c>
      <c r="H217" s="135"/>
      <c r="I217" s="191">
        <f t="shared" si="28"/>
        <v>0</v>
      </c>
    </row>
    <row r="218" spans="1:11" ht="15" customHeight="1">
      <c r="A218" s="147"/>
      <c r="B218" s="148"/>
      <c r="C218" s="293" t="s">
        <v>615</v>
      </c>
      <c r="D218" s="293"/>
      <c r="E218" s="293"/>
      <c r="F218" s="143">
        <f>F220+F225+F230+F235+F244</f>
        <v>31355.763487955403</v>
      </c>
      <c r="G218" s="143">
        <f>G220+G225+G230+G235+G244</f>
        <v>31355.763487955403</v>
      </c>
      <c r="H218" s="143">
        <f>H220+H225+H230+H235+H244</f>
        <v>9190.9</v>
      </c>
      <c r="I218" s="206">
        <f>H218/G218*100</f>
        <v>29.311676634920637</v>
      </c>
      <c r="K218" s="225"/>
    </row>
    <row r="219" spans="1:9" ht="15" customHeight="1" hidden="1">
      <c r="A219" s="290" t="s">
        <v>506</v>
      </c>
      <c r="B219" s="290"/>
      <c r="C219" s="291" t="s">
        <v>505</v>
      </c>
      <c r="D219" s="291"/>
      <c r="E219" s="291"/>
      <c r="F219" s="129">
        <f aca="true" t="shared" si="30" ref="F219:G221">F220</f>
        <v>3483.9737208839338</v>
      </c>
      <c r="G219" s="129">
        <f t="shared" si="30"/>
        <v>3483.9737208839338</v>
      </c>
      <c r="H219" s="129">
        <f>H220</f>
        <v>1045.19</v>
      </c>
      <c r="I219" s="191">
        <f t="shared" si="28"/>
        <v>29.99993925714286</v>
      </c>
    </row>
    <row r="220" spans="1:11" ht="15">
      <c r="A220" s="201"/>
      <c r="B220" s="201"/>
      <c r="C220" s="194"/>
      <c r="D220" s="294" t="s">
        <v>616</v>
      </c>
      <c r="E220" s="294"/>
      <c r="F220" s="197">
        <f t="shared" si="30"/>
        <v>3483.9737208839338</v>
      </c>
      <c r="G220" s="197">
        <f t="shared" si="30"/>
        <v>3483.9737208839338</v>
      </c>
      <c r="H220" s="197">
        <f>H221</f>
        <v>1045.19</v>
      </c>
      <c r="I220" s="196">
        <f>H220/G220*100</f>
        <v>29.99993925714286</v>
      </c>
      <c r="K220" s="225"/>
    </row>
    <row r="221" spans="1:9" s="100" customFormat="1" ht="15">
      <c r="A221" s="125"/>
      <c r="B221" s="125"/>
      <c r="C221" s="155"/>
      <c r="D221" s="176">
        <v>11</v>
      </c>
      <c r="E221" s="177" t="s">
        <v>561</v>
      </c>
      <c r="F221" s="172">
        <f t="shared" si="30"/>
        <v>3483.9737208839338</v>
      </c>
      <c r="G221" s="172">
        <f t="shared" si="30"/>
        <v>3483.9737208839338</v>
      </c>
      <c r="H221" s="172">
        <f>H222</f>
        <v>1045.19</v>
      </c>
      <c r="I221" s="191">
        <f>H221/G221*100</f>
        <v>29.99993925714286</v>
      </c>
    </row>
    <row r="222" spans="1:9" ht="15" customHeight="1">
      <c r="A222" s="149"/>
      <c r="B222" s="131"/>
      <c r="C222" s="132"/>
      <c r="D222" s="133">
        <v>32</v>
      </c>
      <c r="E222" s="134" t="s">
        <v>15</v>
      </c>
      <c r="F222" s="135">
        <v>3483.9737208839338</v>
      </c>
      <c r="G222" s="135">
        <v>3483.9737208839338</v>
      </c>
      <c r="H222" s="135">
        <f>SUM(H223)</f>
        <v>1045.19</v>
      </c>
      <c r="I222" s="191">
        <f>H222/G222*100</f>
        <v>29.99993925714286</v>
      </c>
    </row>
    <row r="223" spans="1:9" s="223" customFormat="1" ht="15" customHeight="1">
      <c r="A223" s="149"/>
      <c r="B223" s="131"/>
      <c r="C223" s="132"/>
      <c r="D223" s="187">
        <v>3236</v>
      </c>
      <c r="E223" s="221" t="s">
        <v>195</v>
      </c>
      <c r="F223" s="189"/>
      <c r="G223" s="189"/>
      <c r="H223" s="189">
        <v>1045.19</v>
      </c>
      <c r="I223" s="191"/>
    </row>
    <row r="224" spans="1:9" ht="15" customHeight="1" hidden="1">
      <c r="A224" s="290" t="s">
        <v>506</v>
      </c>
      <c r="B224" s="290"/>
      <c r="C224" s="291" t="s">
        <v>505</v>
      </c>
      <c r="D224" s="291"/>
      <c r="E224" s="291"/>
      <c r="F224" s="129">
        <f aca="true" t="shared" si="31" ref="F224:G226">F225</f>
        <v>18581.193178047648</v>
      </c>
      <c r="G224" s="129">
        <f t="shared" si="31"/>
        <v>18581.193178047648</v>
      </c>
      <c r="H224" s="129">
        <f>H225</f>
        <v>6636.15</v>
      </c>
      <c r="I224" s="191">
        <f>H224/G224*100</f>
        <v>35.71433726785714</v>
      </c>
    </row>
    <row r="225" spans="1:9" ht="15">
      <c r="A225" s="201"/>
      <c r="B225" s="201"/>
      <c r="C225" s="194"/>
      <c r="D225" s="292" t="s">
        <v>617</v>
      </c>
      <c r="E225" s="292"/>
      <c r="F225" s="197">
        <f t="shared" si="31"/>
        <v>18581.193178047648</v>
      </c>
      <c r="G225" s="197">
        <f t="shared" si="31"/>
        <v>18581.193178047648</v>
      </c>
      <c r="H225" s="197">
        <f>H226</f>
        <v>6636.15</v>
      </c>
      <c r="I225" s="196">
        <f>H225/G225*100</f>
        <v>35.71433726785714</v>
      </c>
    </row>
    <row r="226" spans="1:9" s="100" customFormat="1" ht="15">
      <c r="A226" s="125"/>
      <c r="B226" s="125"/>
      <c r="C226" s="155"/>
      <c r="D226" s="176">
        <v>43</v>
      </c>
      <c r="E226" s="177" t="s">
        <v>664</v>
      </c>
      <c r="F226" s="172">
        <f t="shared" si="31"/>
        <v>18581.193178047648</v>
      </c>
      <c r="G226" s="172">
        <f t="shared" si="31"/>
        <v>18581.193178047648</v>
      </c>
      <c r="H226" s="172">
        <f>H227</f>
        <v>6636.15</v>
      </c>
      <c r="I226" s="191">
        <f>H226/G226*100</f>
        <v>35.71433726785714</v>
      </c>
    </row>
    <row r="227" spans="1:9" ht="15" customHeight="1">
      <c r="A227" s="149"/>
      <c r="B227" s="131"/>
      <c r="C227" s="132"/>
      <c r="D227" s="133">
        <v>32</v>
      </c>
      <c r="E227" s="134" t="s">
        <v>15</v>
      </c>
      <c r="F227" s="135">
        <v>18581.193178047648</v>
      </c>
      <c r="G227" s="135">
        <v>18581.193178047648</v>
      </c>
      <c r="H227" s="135">
        <f>SUM(H228)</f>
        <v>6636.15</v>
      </c>
      <c r="I227" s="191">
        <f>H227/G227*100</f>
        <v>35.71433726785714</v>
      </c>
    </row>
    <row r="228" spans="1:9" s="223" customFormat="1" ht="15" customHeight="1">
      <c r="A228" s="149"/>
      <c r="B228" s="131"/>
      <c r="C228" s="132"/>
      <c r="D228" s="187">
        <v>3236</v>
      </c>
      <c r="E228" s="221" t="s">
        <v>195</v>
      </c>
      <c r="F228" s="189"/>
      <c r="G228" s="189"/>
      <c r="H228" s="189">
        <v>6636.15</v>
      </c>
      <c r="I228" s="191"/>
    </row>
    <row r="229" spans="1:9" ht="15" customHeight="1" hidden="1">
      <c r="A229" s="290" t="s">
        <v>503</v>
      </c>
      <c r="B229" s="290"/>
      <c r="C229" s="291" t="s">
        <v>502</v>
      </c>
      <c r="D229" s="291"/>
      <c r="E229" s="291"/>
      <c r="F229" s="129">
        <f aca="true" t="shared" si="32" ref="F229:G231">F230</f>
        <v>663.6140420731302</v>
      </c>
      <c r="G229" s="129">
        <f t="shared" si="32"/>
        <v>663.6140420731302</v>
      </c>
      <c r="H229" s="129">
        <f>H230</f>
        <v>1144.65</v>
      </c>
      <c r="I229" s="191">
        <f>H229/G229*100</f>
        <v>172.4873085</v>
      </c>
    </row>
    <row r="230" spans="1:9" ht="15">
      <c r="A230" s="144"/>
      <c r="B230" s="201"/>
      <c r="C230" s="194"/>
      <c r="D230" s="292" t="s">
        <v>618</v>
      </c>
      <c r="E230" s="292"/>
      <c r="F230" s="197">
        <f t="shared" si="32"/>
        <v>663.6140420731302</v>
      </c>
      <c r="G230" s="197">
        <f t="shared" si="32"/>
        <v>663.6140420731302</v>
      </c>
      <c r="H230" s="197">
        <f>H231</f>
        <v>1144.65</v>
      </c>
      <c r="I230" s="196">
        <f>H230/G230*100</f>
        <v>172.4873085</v>
      </c>
    </row>
    <row r="231" spans="1:9" s="100" customFormat="1" ht="15">
      <c r="A231" s="125"/>
      <c r="B231" s="125"/>
      <c r="C231" s="155"/>
      <c r="D231" s="176">
        <v>11</v>
      </c>
      <c r="E231" s="177" t="s">
        <v>561</v>
      </c>
      <c r="F231" s="172">
        <f t="shared" si="32"/>
        <v>663.6140420731302</v>
      </c>
      <c r="G231" s="172">
        <f t="shared" si="32"/>
        <v>663.6140420731302</v>
      </c>
      <c r="H231" s="172">
        <f>H232</f>
        <v>1144.65</v>
      </c>
      <c r="I231" s="191">
        <f>H231/G231*100</f>
        <v>172.4873085</v>
      </c>
    </row>
    <row r="232" spans="1:9" ht="15">
      <c r="A232" s="149"/>
      <c r="B232" s="136"/>
      <c r="C232" s="137"/>
      <c r="D232" s="133">
        <v>32</v>
      </c>
      <c r="E232" s="134" t="s">
        <v>15</v>
      </c>
      <c r="F232" s="135">
        <v>663.6140420731302</v>
      </c>
      <c r="G232" s="135">
        <v>663.6140420731302</v>
      </c>
      <c r="H232" s="135">
        <f>SUM(H233)</f>
        <v>1144.65</v>
      </c>
      <c r="I232" s="191">
        <f>H232/G232*100</f>
        <v>172.4873085</v>
      </c>
    </row>
    <row r="233" spans="1:9" s="223" customFormat="1" ht="15">
      <c r="A233" s="149"/>
      <c r="B233" s="136"/>
      <c r="C233" s="137"/>
      <c r="D233" s="187">
        <v>3234</v>
      </c>
      <c r="E233" s="221" t="s">
        <v>191</v>
      </c>
      <c r="F233" s="189"/>
      <c r="G233" s="189"/>
      <c r="H233" s="189">
        <v>1144.65</v>
      </c>
      <c r="I233" s="191"/>
    </row>
    <row r="234" spans="1:9" ht="15" hidden="1">
      <c r="A234" s="290" t="s">
        <v>503</v>
      </c>
      <c r="B234" s="290"/>
      <c r="C234" s="291" t="s">
        <v>502</v>
      </c>
      <c r="D234" s="291"/>
      <c r="E234" s="291"/>
      <c r="F234" s="129">
        <f>F235</f>
        <v>2654.456168292521</v>
      </c>
      <c r="G234" s="129">
        <f>G235</f>
        <v>2654.456168292521</v>
      </c>
      <c r="H234" s="129">
        <f>H235</f>
        <v>0</v>
      </c>
      <c r="I234" s="191">
        <f t="shared" si="28"/>
        <v>0</v>
      </c>
    </row>
    <row r="235" spans="1:9" ht="15" customHeight="1">
      <c r="A235" s="201"/>
      <c r="B235" s="201"/>
      <c r="C235" s="194"/>
      <c r="D235" s="294" t="s">
        <v>619</v>
      </c>
      <c r="E235" s="294"/>
      <c r="F235" s="197">
        <f>F236+F240</f>
        <v>2654.456168292521</v>
      </c>
      <c r="G235" s="197">
        <f>G236+G240</f>
        <v>2654.456168292521</v>
      </c>
      <c r="H235" s="197">
        <f>H236+H240</f>
        <v>0</v>
      </c>
      <c r="I235" s="196">
        <f t="shared" si="28"/>
        <v>0</v>
      </c>
    </row>
    <row r="236" spans="1:9" s="100" customFormat="1" ht="15" customHeight="1">
      <c r="A236" s="125"/>
      <c r="B236" s="125"/>
      <c r="C236" s="155"/>
      <c r="D236" s="176">
        <v>43</v>
      </c>
      <c r="E236" s="177" t="s">
        <v>664</v>
      </c>
      <c r="F236" s="172">
        <f>F237+F238+F239</f>
        <v>2654.456168292521</v>
      </c>
      <c r="G236" s="172">
        <f>G237+G238+G239</f>
        <v>2654.456168292521</v>
      </c>
      <c r="H236" s="172">
        <f>H237+H238+H239</f>
        <v>0</v>
      </c>
      <c r="I236" s="191">
        <f t="shared" si="28"/>
        <v>0</v>
      </c>
    </row>
    <row r="237" spans="1:9" s="89" customFormat="1" ht="15">
      <c r="A237" s="149"/>
      <c r="B237" s="156"/>
      <c r="C237" s="155"/>
      <c r="D237" s="133">
        <v>32</v>
      </c>
      <c r="E237" s="134" t="s">
        <v>15</v>
      </c>
      <c r="F237" s="135">
        <v>0</v>
      </c>
      <c r="G237" s="135">
        <v>0</v>
      </c>
      <c r="H237" s="135">
        <v>0</v>
      </c>
      <c r="I237" s="191" t="e">
        <f t="shared" si="28"/>
        <v>#DIV/0!</v>
      </c>
    </row>
    <row r="238" spans="1:9" s="89" customFormat="1" ht="15">
      <c r="A238" s="149"/>
      <c r="B238" s="136"/>
      <c r="C238" s="137"/>
      <c r="D238" s="133">
        <v>42</v>
      </c>
      <c r="E238" s="134" t="s">
        <v>577</v>
      </c>
      <c r="F238" s="135">
        <v>0</v>
      </c>
      <c r="G238" s="135">
        <v>0</v>
      </c>
      <c r="H238" s="135">
        <v>0</v>
      </c>
      <c r="I238" s="191" t="e">
        <f t="shared" si="28"/>
        <v>#DIV/0!</v>
      </c>
    </row>
    <row r="239" spans="1:9" ht="15" customHeight="1">
      <c r="A239" s="149"/>
      <c r="B239" s="136"/>
      <c r="C239" s="137"/>
      <c r="D239" s="133">
        <v>36</v>
      </c>
      <c r="E239" s="134" t="s">
        <v>269</v>
      </c>
      <c r="F239" s="135">
        <v>2654.456168292521</v>
      </c>
      <c r="G239" s="135">
        <v>2654.456168292521</v>
      </c>
      <c r="H239" s="135">
        <v>0</v>
      </c>
      <c r="I239" s="191">
        <f t="shared" si="28"/>
        <v>0</v>
      </c>
    </row>
    <row r="240" spans="1:9" s="100" customFormat="1" ht="15">
      <c r="A240" s="125"/>
      <c r="B240" s="125"/>
      <c r="C240" s="155"/>
      <c r="D240" s="176">
        <v>51</v>
      </c>
      <c r="E240" s="177" t="s">
        <v>663</v>
      </c>
      <c r="F240" s="172">
        <f>F241+F242</f>
        <v>0</v>
      </c>
      <c r="G240" s="172">
        <f>G241+G242</f>
        <v>0</v>
      </c>
      <c r="H240" s="172">
        <f>H241+H242</f>
        <v>0</v>
      </c>
      <c r="I240" s="191" t="e">
        <f t="shared" si="28"/>
        <v>#DIV/0!</v>
      </c>
    </row>
    <row r="241" spans="1:9" s="89" customFormat="1" ht="15">
      <c r="A241" s="149"/>
      <c r="B241" s="156"/>
      <c r="C241" s="155"/>
      <c r="D241" s="133">
        <v>32</v>
      </c>
      <c r="E241" s="134" t="s">
        <v>15</v>
      </c>
      <c r="F241" s="135">
        <v>0</v>
      </c>
      <c r="G241" s="135">
        <v>0</v>
      </c>
      <c r="H241" s="135">
        <v>0</v>
      </c>
      <c r="I241" s="191" t="e">
        <f t="shared" si="28"/>
        <v>#DIV/0!</v>
      </c>
    </row>
    <row r="242" spans="1:9" ht="15" customHeight="1">
      <c r="A242" s="149"/>
      <c r="B242" s="136"/>
      <c r="C242" s="137"/>
      <c r="D242" s="133">
        <v>42</v>
      </c>
      <c r="E242" s="134" t="s">
        <v>577</v>
      </c>
      <c r="F242" s="135">
        <v>0</v>
      </c>
      <c r="G242" s="135">
        <v>0</v>
      </c>
      <c r="H242" s="135">
        <v>0</v>
      </c>
      <c r="I242" s="191" t="e">
        <f t="shared" si="28"/>
        <v>#DIV/0!</v>
      </c>
    </row>
    <row r="243" spans="1:9" ht="15" customHeight="1" hidden="1">
      <c r="A243" s="290" t="s">
        <v>503</v>
      </c>
      <c r="B243" s="290"/>
      <c r="C243" s="291" t="s">
        <v>502</v>
      </c>
      <c r="D243" s="291"/>
      <c r="E243" s="291"/>
      <c r="F243" s="129">
        <f aca="true" t="shared" si="33" ref="F243:G245">F244</f>
        <v>5972.526378658172</v>
      </c>
      <c r="G243" s="129">
        <f t="shared" si="33"/>
        <v>5972.526378658172</v>
      </c>
      <c r="H243" s="129">
        <f>H244</f>
        <v>364.91</v>
      </c>
      <c r="I243" s="191">
        <f>H243/G243*100</f>
        <v>6.109809766666667</v>
      </c>
    </row>
    <row r="244" spans="1:9" ht="15" customHeight="1">
      <c r="A244" s="144"/>
      <c r="B244" s="201"/>
      <c r="C244" s="194"/>
      <c r="D244" s="294" t="s">
        <v>620</v>
      </c>
      <c r="E244" s="294"/>
      <c r="F244" s="197">
        <f t="shared" si="33"/>
        <v>5972.526378658172</v>
      </c>
      <c r="G244" s="197">
        <f t="shared" si="33"/>
        <v>5972.526378658172</v>
      </c>
      <c r="H244" s="197">
        <f>H245</f>
        <v>364.91</v>
      </c>
      <c r="I244" s="196">
        <f>H244/G244*100</f>
        <v>6.109809766666667</v>
      </c>
    </row>
    <row r="245" spans="1:9" s="100" customFormat="1" ht="15">
      <c r="A245" s="125"/>
      <c r="B245" s="125"/>
      <c r="C245" s="155"/>
      <c r="D245" s="176">
        <v>43</v>
      </c>
      <c r="E245" s="177" t="s">
        <v>664</v>
      </c>
      <c r="F245" s="172">
        <f t="shared" si="33"/>
        <v>5972.526378658172</v>
      </c>
      <c r="G245" s="172">
        <f t="shared" si="33"/>
        <v>5972.526378658172</v>
      </c>
      <c r="H245" s="172">
        <f>H246</f>
        <v>364.91</v>
      </c>
      <c r="I245" s="191">
        <f>H245/G245*100</f>
        <v>6.109809766666667</v>
      </c>
    </row>
    <row r="246" spans="1:9" s="89" customFormat="1" ht="15">
      <c r="A246" s="149"/>
      <c r="B246" s="136"/>
      <c r="C246" s="137"/>
      <c r="D246" s="133">
        <v>32</v>
      </c>
      <c r="E246" s="134" t="s">
        <v>15</v>
      </c>
      <c r="F246" s="135">
        <v>5972.526378658172</v>
      </c>
      <c r="G246" s="135">
        <v>5972.526378658172</v>
      </c>
      <c r="H246" s="135">
        <f>SUM(H247)</f>
        <v>364.91</v>
      </c>
      <c r="I246" s="191">
        <f>H246/G246*100</f>
        <v>6.109809766666667</v>
      </c>
    </row>
    <row r="247" spans="1:9" s="223" customFormat="1" ht="15">
      <c r="A247" s="149"/>
      <c r="B247" s="136"/>
      <c r="C247" s="137"/>
      <c r="D247" s="187">
        <v>3234</v>
      </c>
      <c r="E247" s="221" t="s">
        <v>191</v>
      </c>
      <c r="F247" s="189"/>
      <c r="G247" s="189"/>
      <c r="H247" s="189">
        <v>364.91</v>
      </c>
      <c r="I247" s="191"/>
    </row>
    <row r="248" spans="1:9" ht="15">
      <c r="A248" s="147"/>
      <c r="B248" s="148"/>
      <c r="C248" s="297" t="s">
        <v>621</v>
      </c>
      <c r="D248" s="297"/>
      <c r="E248" s="297"/>
      <c r="F248" s="143">
        <f>F250+F255+F260+F264+F268+F273+F278+F282</f>
        <v>40878.62499170482</v>
      </c>
      <c r="G248" s="143">
        <f>G250+G255+G260+G264+G268+G273+G278+G282</f>
        <v>40878.62499170482</v>
      </c>
      <c r="H248" s="143">
        <f>H250+H255+H260+H264+H268+H273+H278+H282</f>
        <v>632.72</v>
      </c>
      <c r="I248" s="206">
        <f>H248/G248*100</f>
        <v>1.5478015714285718</v>
      </c>
    </row>
    <row r="249" spans="1:9" ht="15" customHeight="1" hidden="1">
      <c r="A249" s="290" t="s">
        <v>531</v>
      </c>
      <c r="B249" s="290"/>
      <c r="C249" s="291" t="s">
        <v>530</v>
      </c>
      <c r="D249" s="291"/>
      <c r="E249" s="291"/>
      <c r="F249" s="129">
        <f aca="true" t="shared" si="34" ref="F249:H250">F250</f>
        <v>1990.8421262193906</v>
      </c>
      <c r="G249" s="129">
        <f t="shared" si="34"/>
        <v>1990.8421262193906</v>
      </c>
      <c r="H249" s="129">
        <f t="shared" si="34"/>
        <v>0</v>
      </c>
      <c r="I249" s="191">
        <f t="shared" si="28"/>
        <v>0</v>
      </c>
    </row>
    <row r="250" spans="1:9" ht="15" customHeight="1">
      <c r="A250" s="201"/>
      <c r="B250" s="201"/>
      <c r="C250" s="194"/>
      <c r="D250" s="296" t="s">
        <v>622</v>
      </c>
      <c r="E250" s="296"/>
      <c r="F250" s="197">
        <f t="shared" si="34"/>
        <v>1990.8421262193906</v>
      </c>
      <c r="G250" s="197">
        <f t="shared" si="34"/>
        <v>1990.8421262193906</v>
      </c>
      <c r="H250" s="197">
        <f t="shared" si="34"/>
        <v>0</v>
      </c>
      <c r="I250" s="196">
        <f t="shared" si="28"/>
        <v>0</v>
      </c>
    </row>
    <row r="251" spans="1:9" s="100" customFormat="1" ht="15">
      <c r="A251" s="125"/>
      <c r="B251" s="125"/>
      <c r="C251" s="155"/>
      <c r="D251" s="176">
        <v>11</v>
      </c>
      <c r="E251" s="177" t="s">
        <v>561</v>
      </c>
      <c r="F251" s="172">
        <f>F252+F253</f>
        <v>1990.8421262193906</v>
      </c>
      <c r="G251" s="172">
        <f>G252+G253</f>
        <v>1990.8421262193906</v>
      </c>
      <c r="H251" s="172">
        <f>H252+H253</f>
        <v>0</v>
      </c>
      <c r="I251" s="191">
        <f t="shared" si="28"/>
        <v>0</v>
      </c>
    </row>
    <row r="252" spans="1:9" s="100" customFormat="1" ht="15">
      <c r="A252" s="130"/>
      <c r="B252" s="220"/>
      <c r="C252" s="220"/>
      <c r="D252" s="133">
        <v>32</v>
      </c>
      <c r="E252" s="134" t="s">
        <v>15</v>
      </c>
      <c r="F252" s="173">
        <v>0</v>
      </c>
      <c r="G252" s="173">
        <v>0</v>
      </c>
      <c r="H252" s="173">
        <v>0</v>
      </c>
      <c r="I252" s="191" t="e">
        <f t="shared" si="28"/>
        <v>#DIV/0!</v>
      </c>
    </row>
    <row r="253" spans="1:9" s="100" customFormat="1" ht="15">
      <c r="A253" s="130"/>
      <c r="B253" s="220"/>
      <c r="C253" s="220"/>
      <c r="D253" s="133">
        <v>38</v>
      </c>
      <c r="E253" s="134" t="s">
        <v>317</v>
      </c>
      <c r="F253" s="173">
        <v>1990.8421262193906</v>
      </c>
      <c r="G253" s="173">
        <v>1990.8421262193906</v>
      </c>
      <c r="H253" s="173">
        <v>0</v>
      </c>
      <c r="I253" s="191">
        <f t="shared" si="28"/>
        <v>0</v>
      </c>
    </row>
    <row r="254" spans="1:9" ht="15" customHeight="1" hidden="1">
      <c r="A254" s="290" t="s">
        <v>531</v>
      </c>
      <c r="B254" s="290"/>
      <c r="C254" s="291" t="s">
        <v>530</v>
      </c>
      <c r="D254" s="291"/>
      <c r="E254" s="291"/>
      <c r="F254" s="129">
        <f aca="true" t="shared" si="35" ref="F254:H255">F255</f>
        <v>13272.280841462605</v>
      </c>
      <c r="G254" s="129">
        <f t="shared" si="35"/>
        <v>13272.280841462605</v>
      </c>
      <c r="H254" s="129">
        <f t="shared" si="35"/>
        <v>0</v>
      </c>
      <c r="I254" s="191">
        <f t="shared" si="28"/>
        <v>0</v>
      </c>
    </row>
    <row r="255" spans="1:9" ht="15" customHeight="1">
      <c r="A255" s="201"/>
      <c r="B255" s="201"/>
      <c r="C255" s="194"/>
      <c r="D255" s="298" t="s">
        <v>623</v>
      </c>
      <c r="E255" s="298"/>
      <c r="F255" s="197">
        <f t="shared" si="35"/>
        <v>13272.280841462605</v>
      </c>
      <c r="G255" s="197">
        <f t="shared" si="35"/>
        <v>13272.280841462605</v>
      </c>
      <c r="H255" s="197">
        <f t="shared" si="35"/>
        <v>0</v>
      </c>
      <c r="I255" s="196">
        <f t="shared" si="28"/>
        <v>0</v>
      </c>
    </row>
    <row r="256" spans="1:9" s="100" customFormat="1" ht="15">
      <c r="A256" s="125"/>
      <c r="B256" s="125"/>
      <c r="C256" s="155"/>
      <c r="D256" s="176">
        <v>51</v>
      </c>
      <c r="E256" s="177" t="s">
        <v>663</v>
      </c>
      <c r="F256" s="172">
        <f>F257+F258</f>
        <v>13272.280841462605</v>
      </c>
      <c r="G256" s="172">
        <f>G257+G258</f>
        <v>13272.280841462605</v>
      </c>
      <c r="H256" s="172">
        <f>H257+H258</f>
        <v>0</v>
      </c>
      <c r="I256" s="191">
        <f t="shared" si="28"/>
        <v>0</v>
      </c>
    </row>
    <row r="257" spans="1:9" s="100" customFormat="1" ht="15">
      <c r="A257" s="149"/>
      <c r="B257" s="158"/>
      <c r="C257" s="155"/>
      <c r="D257" s="133">
        <v>32</v>
      </c>
      <c r="E257" s="134" t="s">
        <v>15</v>
      </c>
      <c r="F257" s="173">
        <v>0</v>
      </c>
      <c r="G257" s="173">
        <v>0</v>
      </c>
      <c r="H257" s="173">
        <v>0</v>
      </c>
      <c r="I257" s="191">
        <v>0</v>
      </c>
    </row>
    <row r="258" spans="1:9" ht="15" customHeight="1">
      <c r="A258" s="149"/>
      <c r="B258" s="158"/>
      <c r="C258" s="155"/>
      <c r="D258" s="133">
        <v>42</v>
      </c>
      <c r="E258" s="134" t="s">
        <v>577</v>
      </c>
      <c r="F258" s="135">
        <v>13272.280841462605</v>
      </c>
      <c r="G258" s="135">
        <v>13272.280841462605</v>
      </c>
      <c r="H258" s="135">
        <v>0</v>
      </c>
      <c r="I258" s="191">
        <f t="shared" si="28"/>
        <v>0</v>
      </c>
    </row>
    <row r="259" spans="1:9" ht="15" customHeight="1" hidden="1">
      <c r="A259" s="290" t="s">
        <v>531</v>
      </c>
      <c r="B259" s="290"/>
      <c r="C259" s="291" t="s">
        <v>530</v>
      </c>
      <c r="D259" s="291"/>
      <c r="E259" s="291"/>
      <c r="F259" s="129">
        <f aca="true" t="shared" si="36" ref="F259:H261">F260</f>
        <v>398.1684252438781</v>
      </c>
      <c r="G259" s="129">
        <f t="shared" si="36"/>
        <v>398.1684252438781</v>
      </c>
      <c r="H259" s="129">
        <f t="shared" si="36"/>
        <v>0</v>
      </c>
      <c r="I259" s="191">
        <f t="shared" si="28"/>
        <v>0</v>
      </c>
    </row>
    <row r="260" spans="1:9" ht="15">
      <c r="A260" s="144"/>
      <c r="B260" s="201"/>
      <c r="C260" s="194"/>
      <c r="D260" s="298" t="s">
        <v>624</v>
      </c>
      <c r="E260" s="298"/>
      <c r="F260" s="197">
        <f t="shared" si="36"/>
        <v>398.1684252438781</v>
      </c>
      <c r="G260" s="197">
        <f t="shared" si="36"/>
        <v>398.1684252438781</v>
      </c>
      <c r="H260" s="197">
        <f t="shared" si="36"/>
        <v>0</v>
      </c>
      <c r="I260" s="196">
        <f t="shared" si="28"/>
        <v>0</v>
      </c>
    </row>
    <row r="261" spans="1:9" s="100" customFormat="1" ht="15">
      <c r="A261" s="125"/>
      <c r="B261" s="125"/>
      <c r="C261" s="155"/>
      <c r="D261" s="176">
        <v>11</v>
      </c>
      <c r="E261" s="177" t="s">
        <v>561</v>
      </c>
      <c r="F261" s="172">
        <f t="shared" si="36"/>
        <v>398.1684252438781</v>
      </c>
      <c r="G261" s="172">
        <f t="shared" si="36"/>
        <v>398.1684252438781</v>
      </c>
      <c r="H261" s="172">
        <f t="shared" si="36"/>
        <v>0</v>
      </c>
      <c r="I261" s="191">
        <f t="shared" si="28"/>
        <v>0</v>
      </c>
    </row>
    <row r="262" spans="1:9" ht="15" customHeight="1">
      <c r="A262" s="149"/>
      <c r="B262" s="157"/>
      <c r="C262" s="157"/>
      <c r="D262" s="133">
        <v>32</v>
      </c>
      <c r="E262" s="134" t="s">
        <v>15</v>
      </c>
      <c r="F262" s="135">
        <v>398.1684252438781</v>
      </c>
      <c r="G262" s="135">
        <v>398.1684252438781</v>
      </c>
      <c r="H262" s="135">
        <v>0</v>
      </c>
      <c r="I262" s="191">
        <f t="shared" si="28"/>
        <v>0</v>
      </c>
    </row>
    <row r="263" spans="1:9" ht="15" customHeight="1" hidden="1">
      <c r="A263" s="290" t="s">
        <v>528</v>
      </c>
      <c r="B263" s="290"/>
      <c r="C263" s="291" t="s">
        <v>527</v>
      </c>
      <c r="D263" s="291"/>
      <c r="E263" s="291"/>
      <c r="F263" s="129">
        <f aca="true" t="shared" si="37" ref="F263:H265">F264</f>
        <v>1327.2280841462605</v>
      </c>
      <c r="G263" s="129">
        <f t="shared" si="37"/>
        <v>1327.2280841462605</v>
      </c>
      <c r="H263" s="129">
        <f t="shared" si="37"/>
        <v>0</v>
      </c>
      <c r="I263" s="191">
        <f t="shared" si="28"/>
        <v>0</v>
      </c>
    </row>
    <row r="264" spans="1:9" ht="15">
      <c r="A264" s="201"/>
      <c r="B264" s="201"/>
      <c r="C264" s="194"/>
      <c r="D264" s="295" t="s">
        <v>625</v>
      </c>
      <c r="E264" s="295"/>
      <c r="F264" s="197">
        <f t="shared" si="37"/>
        <v>1327.2280841462605</v>
      </c>
      <c r="G264" s="197">
        <f t="shared" si="37"/>
        <v>1327.2280841462605</v>
      </c>
      <c r="H264" s="197">
        <f t="shared" si="37"/>
        <v>0</v>
      </c>
      <c r="I264" s="196">
        <f t="shared" si="28"/>
        <v>0</v>
      </c>
    </row>
    <row r="265" spans="1:9" s="100" customFormat="1" ht="15">
      <c r="A265" s="125"/>
      <c r="B265" s="125"/>
      <c r="C265" s="155"/>
      <c r="D265" s="176">
        <v>11</v>
      </c>
      <c r="E265" s="177" t="s">
        <v>561</v>
      </c>
      <c r="F265" s="172">
        <f t="shared" si="37"/>
        <v>1327.2280841462605</v>
      </c>
      <c r="G265" s="172">
        <f t="shared" si="37"/>
        <v>1327.2280841462605</v>
      </c>
      <c r="H265" s="172">
        <f t="shared" si="37"/>
        <v>0</v>
      </c>
      <c r="I265" s="191">
        <f t="shared" si="28"/>
        <v>0</v>
      </c>
    </row>
    <row r="266" spans="1:9" ht="15" customHeight="1">
      <c r="A266" s="130"/>
      <c r="B266" s="157"/>
      <c r="C266" s="157"/>
      <c r="D266" s="133">
        <v>38</v>
      </c>
      <c r="E266" s="134" t="s">
        <v>317</v>
      </c>
      <c r="F266" s="135">
        <v>1327.2280841462605</v>
      </c>
      <c r="G266" s="135">
        <v>1327.2280841462605</v>
      </c>
      <c r="H266" s="135">
        <v>0</v>
      </c>
      <c r="I266" s="191">
        <f t="shared" si="28"/>
        <v>0</v>
      </c>
    </row>
    <row r="267" spans="1:9" ht="15" customHeight="1" hidden="1">
      <c r="A267" s="290" t="s">
        <v>528</v>
      </c>
      <c r="B267" s="290"/>
      <c r="C267" s="291" t="s">
        <v>527</v>
      </c>
      <c r="D267" s="291"/>
      <c r="E267" s="291"/>
      <c r="F267" s="129">
        <f aca="true" t="shared" si="38" ref="F267:G269">F268</f>
        <v>1327.2280841462605</v>
      </c>
      <c r="G267" s="129">
        <f t="shared" si="38"/>
        <v>1327.2280841462605</v>
      </c>
      <c r="H267" s="129">
        <f>H268</f>
        <v>632.72</v>
      </c>
      <c r="I267" s="191">
        <f t="shared" si="28"/>
        <v>47.67228840000001</v>
      </c>
    </row>
    <row r="268" spans="1:9" ht="15">
      <c r="A268" s="144"/>
      <c r="B268" s="201"/>
      <c r="C268" s="194"/>
      <c r="D268" s="296" t="s">
        <v>626</v>
      </c>
      <c r="E268" s="296"/>
      <c r="F268" s="197">
        <f t="shared" si="38"/>
        <v>1327.2280841462605</v>
      </c>
      <c r="G268" s="197">
        <f t="shared" si="38"/>
        <v>1327.2280841462605</v>
      </c>
      <c r="H268" s="197">
        <f>H269</f>
        <v>632.72</v>
      </c>
      <c r="I268" s="196">
        <f>H268/G268*100</f>
        <v>47.67228840000001</v>
      </c>
    </row>
    <row r="269" spans="1:9" s="100" customFormat="1" ht="15">
      <c r="A269" s="125"/>
      <c r="B269" s="125"/>
      <c r="C269" s="155"/>
      <c r="D269" s="176">
        <v>11</v>
      </c>
      <c r="E269" s="177" t="s">
        <v>561</v>
      </c>
      <c r="F269" s="172">
        <f t="shared" si="38"/>
        <v>1327.2280841462605</v>
      </c>
      <c r="G269" s="172">
        <f t="shared" si="38"/>
        <v>1327.2280841462605</v>
      </c>
      <c r="H269" s="172">
        <f>H270</f>
        <v>632.72</v>
      </c>
      <c r="I269" s="191">
        <f>H269/G269*100</f>
        <v>47.67228840000001</v>
      </c>
    </row>
    <row r="270" spans="1:9" ht="15">
      <c r="A270" s="159"/>
      <c r="B270" s="157"/>
      <c r="C270" s="157"/>
      <c r="D270" s="133">
        <v>38</v>
      </c>
      <c r="E270" s="134" t="s">
        <v>317</v>
      </c>
      <c r="F270" s="135">
        <v>1327.2280841462605</v>
      </c>
      <c r="G270" s="135">
        <v>1327.2280841462605</v>
      </c>
      <c r="H270" s="135">
        <f>SUM(H271)</f>
        <v>632.72</v>
      </c>
      <c r="I270" s="191">
        <f>H270/G270*100</f>
        <v>47.67228840000001</v>
      </c>
    </row>
    <row r="271" spans="1:9" s="223" customFormat="1" ht="15">
      <c r="A271" s="159"/>
      <c r="B271" s="157"/>
      <c r="C271" s="157"/>
      <c r="D271" s="187">
        <v>3811</v>
      </c>
      <c r="E271" s="221" t="s">
        <v>320</v>
      </c>
      <c r="F271" s="189"/>
      <c r="G271" s="189"/>
      <c r="H271" s="189">
        <v>632.72</v>
      </c>
      <c r="I271" s="191"/>
    </row>
    <row r="272" spans="1:9" ht="15" customHeight="1" hidden="1">
      <c r="A272" s="290" t="s">
        <v>536</v>
      </c>
      <c r="B272" s="290"/>
      <c r="C272" s="291" t="s">
        <v>535</v>
      </c>
      <c r="D272" s="291"/>
      <c r="E272" s="291"/>
      <c r="F272" s="129">
        <f aca="true" t="shared" si="39" ref="F272:H273">F273</f>
        <v>2654.456168292521</v>
      </c>
      <c r="G272" s="129">
        <f t="shared" si="39"/>
        <v>2654.456168292521</v>
      </c>
      <c r="H272" s="129">
        <f t="shared" si="39"/>
        <v>0</v>
      </c>
      <c r="I272" s="191">
        <f t="shared" si="28"/>
        <v>0</v>
      </c>
    </row>
    <row r="273" spans="1:9" ht="15" customHeight="1">
      <c r="A273" s="201"/>
      <c r="B273" s="201"/>
      <c r="C273" s="194"/>
      <c r="D273" s="296" t="s">
        <v>627</v>
      </c>
      <c r="E273" s="296"/>
      <c r="F273" s="197">
        <f t="shared" si="39"/>
        <v>2654.456168292521</v>
      </c>
      <c r="G273" s="197">
        <f t="shared" si="39"/>
        <v>2654.456168292521</v>
      </c>
      <c r="H273" s="197">
        <f t="shared" si="39"/>
        <v>0</v>
      </c>
      <c r="I273" s="196">
        <f t="shared" si="28"/>
        <v>0</v>
      </c>
    </row>
    <row r="274" spans="1:9" s="100" customFormat="1" ht="15">
      <c r="A274" s="125"/>
      <c r="B274" s="125"/>
      <c r="C274" s="155"/>
      <c r="D274" s="176">
        <v>11</v>
      </c>
      <c r="E274" s="177" t="s">
        <v>561</v>
      </c>
      <c r="F274" s="172">
        <f>F275+F276</f>
        <v>2654.456168292521</v>
      </c>
      <c r="G274" s="172">
        <f>G275+G276</f>
        <v>2654.456168292521</v>
      </c>
      <c r="H274" s="172">
        <f>H275+H276</f>
        <v>0</v>
      </c>
      <c r="I274" s="191">
        <f t="shared" si="28"/>
        <v>0</v>
      </c>
    </row>
    <row r="275" spans="1:9" s="89" customFormat="1" ht="15">
      <c r="A275" s="159"/>
      <c r="B275" s="157"/>
      <c r="C275" s="157"/>
      <c r="D275" s="133">
        <v>32</v>
      </c>
      <c r="E275" s="134" t="s">
        <v>15</v>
      </c>
      <c r="F275" s="135">
        <v>0</v>
      </c>
      <c r="G275" s="135">
        <v>0</v>
      </c>
      <c r="H275" s="135">
        <v>0</v>
      </c>
      <c r="I275" s="191">
        <v>0</v>
      </c>
    </row>
    <row r="276" spans="1:9" ht="15" customHeight="1">
      <c r="A276" s="159"/>
      <c r="B276" s="157"/>
      <c r="C276" s="157"/>
      <c r="D276" s="133">
        <v>38</v>
      </c>
      <c r="E276" s="134" t="s">
        <v>317</v>
      </c>
      <c r="F276" s="135">
        <v>2654.456168292521</v>
      </c>
      <c r="G276" s="135">
        <v>2654.456168292521</v>
      </c>
      <c r="H276" s="135">
        <v>0</v>
      </c>
      <c r="I276" s="191">
        <f aca="true" t="shared" si="40" ref="I276:I321">H276/G276*100</f>
        <v>0</v>
      </c>
    </row>
    <row r="277" spans="1:9" ht="15" customHeight="1" hidden="1">
      <c r="A277" s="290" t="s">
        <v>528</v>
      </c>
      <c r="B277" s="290"/>
      <c r="C277" s="291" t="s">
        <v>527</v>
      </c>
      <c r="D277" s="291"/>
      <c r="E277" s="291"/>
      <c r="F277" s="129">
        <f aca="true" t="shared" si="41" ref="F277:H279">F278</f>
        <v>7963.368504877562</v>
      </c>
      <c r="G277" s="129">
        <f t="shared" si="41"/>
        <v>7963.368504877562</v>
      </c>
      <c r="H277" s="129">
        <f t="shared" si="41"/>
        <v>0</v>
      </c>
      <c r="I277" s="191">
        <f t="shared" si="40"/>
        <v>0</v>
      </c>
    </row>
    <row r="278" spans="1:9" ht="15">
      <c r="A278" s="201"/>
      <c r="B278" s="201"/>
      <c r="C278" s="194"/>
      <c r="D278" s="295" t="s">
        <v>628</v>
      </c>
      <c r="E278" s="295"/>
      <c r="F278" s="197">
        <f t="shared" si="41"/>
        <v>7963.368504877562</v>
      </c>
      <c r="G278" s="197">
        <f t="shared" si="41"/>
        <v>7963.368504877562</v>
      </c>
      <c r="H278" s="197">
        <f t="shared" si="41"/>
        <v>0</v>
      </c>
      <c r="I278" s="196">
        <f t="shared" si="40"/>
        <v>0</v>
      </c>
    </row>
    <row r="279" spans="1:9" s="100" customFormat="1" ht="15">
      <c r="A279" s="125"/>
      <c r="B279" s="125"/>
      <c r="C279" s="155"/>
      <c r="D279" s="176">
        <v>11</v>
      </c>
      <c r="E279" s="177" t="s">
        <v>561</v>
      </c>
      <c r="F279" s="172">
        <f t="shared" si="41"/>
        <v>7963.368504877562</v>
      </c>
      <c r="G279" s="172">
        <f t="shared" si="41"/>
        <v>7963.368504877562</v>
      </c>
      <c r="H279" s="172">
        <f t="shared" si="41"/>
        <v>0</v>
      </c>
      <c r="I279" s="191">
        <f t="shared" si="40"/>
        <v>0</v>
      </c>
    </row>
    <row r="280" spans="1:9" ht="15" customHeight="1">
      <c r="A280" s="159"/>
      <c r="B280" s="157"/>
      <c r="C280" s="157"/>
      <c r="D280" s="133">
        <v>38</v>
      </c>
      <c r="E280" s="134" t="s">
        <v>317</v>
      </c>
      <c r="F280" s="135">
        <v>7963.368504877562</v>
      </c>
      <c r="G280" s="135">
        <v>7963.368504877562</v>
      </c>
      <c r="H280" s="135">
        <v>0</v>
      </c>
      <c r="I280" s="191">
        <f t="shared" si="40"/>
        <v>0</v>
      </c>
    </row>
    <row r="281" spans="1:9" ht="15" customHeight="1" hidden="1">
      <c r="A281" s="290" t="s">
        <v>531</v>
      </c>
      <c r="B281" s="290"/>
      <c r="C281" s="291" t="s">
        <v>530</v>
      </c>
      <c r="D281" s="291"/>
      <c r="E281" s="291"/>
      <c r="F281" s="129">
        <f aca="true" t="shared" si="42" ref="F281:H283">F282</f>
        <v>11945.052757316344</v>
      </c>
      <c r="G281" s="129">
        <f t="shared" si="42"/>
        <v>11945.052757316344</v>
      </c>
      <c r="H281" s="129">
        <f t="shared" si="42"/>
        <v>0</v>
      </c>
      <c r="I281" s="191">
        <f t="shared" si="40"/>
        <v>0</v>
      </c>
    </row>
    <row r="282" spans="1:9" ht="15" customHeight="1">
      <c r="A282" s="201"/>
      <c r="B282" s="201"/>
      <c r="C282" s="194"/>
      <c r="D282" s="301" t="s">
        <v>629</v>
      </c>
      <c r="E282" s="301"/>
      <c r="F282" s="197">
        <f t="shared" si="42"/>
        <v>11945.052757316344</v>
      </c>
      <c r="G282" s="197">
        <f t="shared" si="42"/>
        <v>11945.052757316344</v>
      </c>
      <c r="H282" s="197">
        <f t="shared" si="42"/>
        <v>0</v>
      </c>
      <c r="I282" s="196">
        <f t="shared" si="40"/>
        <v>0</v>
      </c>
    </row>
    <row r="283" spans="1:9" s="100" customFormat="1" ht="15">
      <c r="A283" s="125"/>
      <c r="B283" s="125"/>
      <c r="C283" s="155"/>
      <c r="D283" s="176">
        <v>43</v>
      </c>
      <c r="E283" s="177" t="s">
        <v>664</v>
      </c>
      <c r="F283" s="172">
        <f t="shared" si="42"/>
        <v>11945.052757316344</v>
      </c>
      <c r="G283" s="172">
        <f t="shared" si="42"/>
        <v>11945.052757316344</v>
      </c>
      <c r="H283" s="172">
        <f t="shared" si="42"/>
        <v>0</v>
      </c>
      <c r="I283" s="191">
        <f t="shared" si="40"/>
        <v>0</v>
      </c>
    </row>
    <row r="284" spans="1:9" s="89" customFormat="1" ht="15">
      <c r="A284" s="149"/>
      <c r="B284" s="131"/>
      <c r="C284" s="132"/>
      <c r="D284" s="133">
        <v>42</v>
      </c>
      <c r="E284" s="134" t="s">
        <v>577</v>
      </c>
      <c r="F284" s="135">
        <v>11945.052757316344</v>
      </c>
      <c r="G284" s="135">
        <v>11945.052757316344</v>
      </c>
      <c r="H284" s="135">
        <v>0</v>
      </c>
      <c r="I284" s="191">
        <f t="shared" si="40"/>
        <v>0</v>
      </c>
    </row>
    <row r="285" spans="1:9" ht="15" customHeight="1">
      <c r="A285" s="147"/>
      <c r="B285" s="148"/>
      <c r="C285" s="302" t="s">
        <v>630</v>
      </c>
      <c r="D285" s="302"/>
      <c r="E285" s="302"/>
      <c r="F285" s="143">
        <f>F287+F292</f>
        <v>9290.596589023822</v>
      </c>
      <c r="G285" s="143">
        <f>G287+G292</f>
        <v>9290.596589023822</v>
      </c>
      <c r="H285" s="143">
        <f>H287+H292</f>
        <v>1911.31</v>
      </c>
      <c r="I285" s="206">
        <f>H285/G285*100</f>
        <v>20.57252170714286</v>
      </c>
    </row>
    <row r="286" spans="1:9" ht="15" customHeight="1" hidden="1">
      <c r="A286" s="290" t="s">
        <v>551</v>
      </c>
      <c r="B286" s="290"/>
      <c r="C286" s="291" t="s">
        <v>552</v>
      </c>
      <c r="D286" s="291"/>
      <c r="E286" s="291"/>
      <c r="F286" s="129">
        <f aca="true" t="shared" si="43" ref="F286:G288">F287</f>
        <v>7963.368504877562</v>
      </c>
      <c r="G286" s="129">
        <f t="shared" si="43"/>
        <v>7963.368504877562</v>
      </c>
      <c r="H286" s="129">
        <f>H287</f>
        <v>1911.31</v>
      </c>
      <c r="I286" s="191">
        <f t="shared" si="40"/>
        <v>24.001275325</v>
      </c>
    </row>
    <row r="287" spans="1:9" ht="15">
      <c r="A287" s="144"/>
      <c r="B287" s="201"/>
      <c r="C287" s="194"/>
      <c r="D287" s="296" t="s">
        <v>631</v>
      </c>
      <c r="E287" s="296"/>
      <c r="F287" s="197">
        <f t="shared" si="43"/>
        <v>7963.368504877562</v>
      </c>
      <c r="G287" s="197">
        <f t="shared" si="43"/>
        <v>7963.368504877562</v>
      </c>
      <c r="H287" s="197">
        <f>H288</f>
        <v>1911.31</v>
      </c>
      <c r="I287" s="196">
        <f>H287/G287*100</f>
        <v>24.001275325</v>
      </c>
    </row>
    <row r="288" spans="1:9" s="100" customFormat="1" ht="15">
      <c r="A288" s="125"/>
      <c r="B288" s="125"/>
      <c r="C288" s="155"/>
      <c r="D288" s="176">
        <v>43</v>
      </c>
      <c r="E288" s="177" t="s">
        <v>664</v>
      </c>
      <c r="F288" s="172">
        <f t="shared" si="43"/>
        <v>7963.368504877562</v>
      </c>
      <c r="G288" s="172">
        <f t="shared" si="43"/>
        <v>7963.368504877562</v>
      </c>
      <c r="H288" s="172">
        <f>H289</f>
        <v>1911.31</v>
      </c>
      <c r="I288" s="191">
        <f>H288/G288*100</f>
        <v>24.001275325</v>
      </c>
    </row>
    <row r="289" spans="1:9" ht="15">
      <c r="A289" s="159"/>
      <c r="B289" s="158"/>
      <c r="C289" s="155"/>
      <c r="D289" s="133">
        <v>37</v>
      </c>
      <c r="E289" s="134" t="s">
        <v>632</v>
      </c>
      <c r="F289" s="135">
        <v>7963.368504877562</v>
      </c>
      <c r="G289" s="135">
        <v>7963.368504877562</v>
      </c>
      <c r="H289" s="135">
        <f>SUM(H290)</f>
        <v>1911.31</v>
      </c>
      <c r="I289" s="191">
        <f>H289/G289*100</f>
        <v>24.001275325</v>
      </c>
    </row>
    <row r="290" spans="1:9" s="223" customFormat="1" ht="15">
      <c r="A290" s="159"/>
      <c r="B290" s="158"/>
      <c r="C290" s="155"/>
      <c r="D290" s="187" t="s">
        <v>311</v>
      </c>
      <c r="E290" s="188" t="s">
        <v>312</v>
      </c>
      <c r="F290" s="189"/>
      <c r="G290" s="189"/>
      <c r="H290" s="189">
        <v>1911.31</v>
      </c>
      <c r="I290" s="191"/>
    </row>
    <row r="291" spans="1:9" ht="15" customHeight="1" hidden="1">
      <c r="A291" s="290" t="s">
        <v>547</v>
      </c>
      <c r="B291" s="290"/>
      <c r="C291" s="291" t="s">
        <v>548</v>
      </c>
      <c r="D291" s="291"/>
      <c r="E291" s="291"/>
      <c r="F291" s="129">
        <f aca="true" t="shared" si="44" ref="F291:H293">F292</f>
        <v>1327.2280841462605</v>
      </c>
      <c r="G291" s="129">
        <f t="shared" si="44"/>
        <v>1327.2280841462605</v>
      </c>
      <c r="H291" s="129">
        <f t="shared" si="44"/>
        <v>0</v>
      </c>
      <c r="I291" s="191">
        <f t="shared" si="40"/>
        <v>0</v>
      </c>
    </row>
    <row r="292" spans="1:9" ht="15" customHeight="1">
      <c r="A292" s="144"/>
      <c r="B292" s="201"/>
      <c r="C292" s="194"/>
      <c r="D292" s="296" t="s">
        <v>633</v>
      </c>
      <c r="E292" s="296"/>
      <c r="F292" s="197">
        <f t="shared" si="44"/>
        <v>1327.2280841462605</v>
      </c>
      <c r="G292" s="197">
        <f t="shared" si="44"/>
        <v>1327.2280841462605</v>
      </c>
      <c r="H292" s="197">
        <f t="shared" si="44"/>
        <v>0</v>
      </c>
      <c r="I292" s="196">
        <f t="shared" si="40"/>
        <v>0</v>
      </c>
    </row>
    <row r="293" spans="1:9" s="100" customFormat="1" ht="15">
      <c r="A293" s="125"/>
      <c r="B293" s="125"/>
      <c r="C293" s="155"/>
      <c r="D293" s="176">
        <v>11</v>
      </c>
      <c r="E293" s="177" t="s">
        <v>561</v>
      </c>
      <c r="F293" s="172">
        <f t="shared" si="44"/>
        <v>1327.2280841462605</v>
      </c>
      <c r="G293" s="172">
        <f t="shared" si="44"/>
        <v>1327.2280841462605</v>
      </c>
      <c r="H293" s="172">
        <f t="shared" si="44"/>
        <v>0</v>
      </c>
      <c r="I293" s="191">
        <f t="shared" si="40"/>
        <v>0</v>
      </c>
    </row>
    <row r="294" spans="1:9" s="89" customFormat="1" ht="15">
      <c r="A294" s="159"/>
      <c r="B294" s="158"/>
      <c r="C294" s="155"/>
      <c r="D294" s="133">
        <v>37</v>
      </c>
      <c r="E294" s="134" t="s">
        <v>632</v>
      </c>
      <c r="F294" s="135">
        <v>1327.2280841462605</v>
      </c>
      <c r="G294" s="135">
        <v>1327.2280841462605</v>
      </c>
      <c r="H294" s="135">
        <v>0</v>
      </c>
      <c r="I294" s="191">
        <f t="shared" si="40"/>
        <v>0</v>
      </c>
    </row>
    <row r="295" spans="1:9" ht="15">
      <c r="A295" s="147"/>
      <c r="B295" s="148"/>
      <c r="C295" s="160" t="s">
        <v>634</v>
      </c>
      <c r="D295" s="161"/>
      <c r="E295" s="162"/>
      <c r="F295" s="143">
        <f aca="true" t="shared" si="45" ref="F295:H296">F296</f>
        <v>22562.877430486427</v>
      </c>
      <c r="G295" s="143">
        <f t="shared" si="45"/>
        <v>22562.877430486427</v>
      </c>
      <c r="H295" s="143">
        <f>H296</f>
        <v>10140.04</v>
      </c>
      <c r="I295" s="206">
        <f>H295/G295*100</f>
        <v>44.941253752941186</v>
      </c>
    </row>
    <row r="296" spans="1:9" s="89" customFormat="1" ht="15" hidden="1">
      <c r="A296" s="290" t="s">
        <v>541</v>
      </c>
      <c r="B296" s="290"/>
      <c r="C296" s="291" t="s">
        <v>542</v>
      </c>
      <c r="D296" s="291"/>
      <c r="E296" s="291"/>
      <c r="F296" s="129">
        <f t="shared" si="45"/>
        <v>22562.877430486427</v>
      </c>
      <c r="G296" s="129">
        <f t="shared" si="45"/>
        <v>22562.877430486427</v>
      </c>
      <c r="H296" s="129">
        <f t="shared" si="45"/>
        <v>10140.04</v>
      </c>
      <c r="I296" s="191">
        <f t="shared" si="40"/>
        <v>44.941253752941186</v>
      </c>
    </row>
    <row r="297" spans="1:9" s="89" customFormat="1" ht="15">
      <c r="A297" s="144"/>
      <c r="B297" s="201"/>
      <c r="C297" s="194"/>
      <c r="D297" s="296" t="s">
        <v>635</v>
      </c>
      <c r="E297" s="296"/>
      <c r="F297" s="197">
        <f>F298+F301</f>
        <v>22562.877430486427</v>
      </c>
      <c r="G297" s="197">
        <f>G298+G301</f>
        <v>22562.877430486427</v>
      </c>
      <c r="H297" s="197">
        <f>H298+H301</f>
        <v>10140.04</v>
      </c>
      <c r="I297" s="196">
        <f t="shared" si="40"/>
        <v>44.941253752941186</v>
      </c>
    </row>
    <row r="298" spans="1:9" s="100" customFormat="1" ht="15" customHeight="1">
      <c r="A298" s="125"/>
      <c r="B298" s="125"/>
      <c r="C298" s="155"/>
      <c r="D298" s="176">
        <v>11</v>
      </c>
      <c r="E298" s="177" t="s">
        <v>561</v>
      </c>
      <c r="F298" s="172">
        <f>F299</f>
        <v>22562.877430486427</v>
      </c>
      <c r="G298" s="172">
        <f>G299</f>
        <v>22562.877430486427</v>
      </c>
      <c r="H298" s="172">
        <f>H299</f>
        <v>10140.04</v>
      </c>
      <c r="I298" s="191">
        <f t="shared" si="40"/>
        <v>44.941253752941186</v>
      </c>
    </row>
    <row r="299" spans="1:9" ht="15" customHeight="1">
      <c r="A299" s="130"/>
      <c r="B299" s="131"/>
      <c r="C299" s="132"/>
      <c r="D299" s="133">
        <v>38</v>
      </c>
      <c r="E299" s="134" t="s">
        <v>317</v>
      </c>
      <c r="F299" s="135">
        <v>22562.877430486427</v>
      </c>
      <c r="G299" s="135">
        <v>22562.877430486427</v>
      </c>
      <c r="H299" s="135">
        <f>SUM(H300)</f>
        <v>10140.04</v>
      </c>
      <c r="I299" s="191">
        <f t="shared" si="40"/>
        <v>44.941253752941186</v>
      </c>
    </row>
    <row r="300" spans="1:9" s="223" customFormat="1" ht="15" customHeight="1">
      <c r="A300" s="130"/>
      <c r="B300" s="131"/>
      <c r="C300" s="132"/>
      <c r="D300" s="187">
        <v>3811</v>
      </c>
      <c r="E300" s="221" t="s">
        <v>320</v>
      </c>
      <c r="F300" s="189"/>
      <c r="G300" s="189"/>
      <c r="H300" s="189">
        <v>10140.04</v>
      </c>
      <c r="I300" s="191"/>
    </row>
    <row r="301" spans="1:9" ht="15">
      <c r="A301" s="125"/>
      <c r="B301" s="216"/>
      <c r="C301" s="215"/>
      <c r="D301" s="208">
        <v>43</v>
      </c>
      <c r="E301" s="207" t="s">
        <v>664</v>
      </c>
      <c r="F301" s="214">
        <f>F302</f>
        <v>0</v>
      </c>
      <c r="G301" s="214">
        <f>G302</f>
        <v>0</v>
      </c>
      <c r="H301" s="214">
        <f>H302</f>
        <v>0</v>
      </c>
      <c r="I301" s="200">
        <v>0</v>
      </c>
    </row>
    <row r="302" spans="1:9" s="89" customFormat="1" ht="15">
      <c r="A302" s="130"/>
      <c r="B302" s="131"/>
      <c r="C302" s="132"/>
      <c r="D302" s="133">
        <v>38</v>
      </c>
      <c r="E302" s="134" t="s">
        <v>317</v>
      </c>
      <c r="F302" s="135">
        <v>0</v>
      </c>
      <c r="G302" s="135">
        <v>0</v>
      </c>
      <c r="H302" s="135">
        <v>0</v>
      </c>
      <c r="I302" s="191">
        <v>0</v>
      </c>
    </row>
    <row r="303" spans="1:9" ht="15" customHeight="1">
      <c r="A303" s="147"/>
      <c r="B303" s="148"/>
      <c r="C303" s="140" t="s">
        <v>636</v>
      </c>
      <c r="D303" s="141"/>
      <c r="E303" s="142"/>
      <c r="F303" s="143">
        <f>F305+F310+F315+F319</f>
        <v>20572.03530426704</v>
      </c>
      <c r="G303" s="143">
        <f>G305+G310+G315+G319</f>
        <v>20572.03530426704</v>
      </c>
      <c r="H303" s="143">
        <f>H305+H310+H315+H319</f>
        <v>7045.32</v>
      </c>
      <c r="I303" s="206">
        <f>H303/G303*100</f>
        <v>34.247073251612896</v>
      </c>
    </row>
    <row r="304" spans="1:9" ht="15" customHeight="1" hidden="1">
      <c r="A304" s="300">
        <v>1040</v>
      </c>
      <c r="B304" s="300"/>
      <c r="C304" s="291" t="s">
        <v>554</v>
      </c>
      <c r="D304" s="291"/>
      <c r="E304" s="291"/>
      <c r="F304" s="129">
        <f aca="true" t="shared" si="46" ref="F304:H306">F305</f>
        <v>6636.140420731303</v>
      </c>
      <c r="G304" s="129">
        <f t="shared" si="46"/>
        <v>6636.140420731303</v>
      </c>
      <c r="H304" s="129">
        <f t="shared" si="46"/>
        <v>5308.92</v>
      </c>
      <c r="I304" s="191">
        <f t="shared" si="40"/>
        <v>80.00011548</v>
      </c>
    </row>
    <row r="305" spans="1:9" ht="15">
      <c r="A305" s="144"/>
      <c r="B305" s="201"/>
      <c r="C305" s="194"/>
      <c r="D305" s="295" t="s">
        <v>637</v>
      </c>
      <c r="E305" s="295"/>
      <c r="F305" s="197">
        <f t="shared" si="46"/>
        <v>6636.140420731303</v>
      </c>
      <c r="G305" s="197">
        <f t="shared" si="46"/>
        <v>6636.140420731303</v>
      </c>
      <c r="H305" s="197">
        <f>H306</f>
        <v>5308.92</v>
      </c>
      <c r="I305" s="196">
        <f>H305/G305*100</f>
        <v>80.00011548</v>
      </c>
    </row>
    <row r="306" spans="1:9" s="89" customFormat="1" ht="15">
      <c r="A306" s="125"/>
      <c r="B306" s="174"/>
      <c r="C306" s="175"/>
      <c r="D306" s="176">
        <v>11</v>
      </c>
      <c r="E306" s="177" t="s">
        <v>561</v>
      </c>
      <c r="F306" s="178">
        <f t="shared" si="46"/>
        <v>6636.140420731303</v>
      </c>
      <c r="G306" s="178">
        <f t="shared" si="46"/>
        <v>6636.140420731303</v>
      </c>
      <c r="H306" s="178">
        <f>H307</f>
        <v>5308.92</v>
      </c>
      <c r="I306" s="191">
        <f>H306/G306*100</f>
        <v>80.00011548</v>
      </c>
    </row>
    <row r="307" spans="1:9" ht="15" customHeight="1">
      <c r="A307" s="159"/>
      <c r="B307" s="157"/>
      <c r="C307" s="157"/>
      <c r="D307" s="133">
        <v>37</v>
      </c>
      <c r="E307" s="134" t="s">
        <v>632</v>
      </c>
      <c r="F307" s="135">
        <v>6636.140420731303</v>
      </c>
      <c r="G307" s="135">
        <v>6636.140420731303</v>
      </c>
      <c r="H307" s="135">
        <f>SUM(H308)</f>
        <v>5308.92</v>
      </c>
      <c r="I307" s="191">
        <f>H307/G307*100</f>
        <v>80.00011548</v>
      </c>
    </row>
    <row r="308" spans="1:9" s="222" customFormat="1" ht="15" customHeight="1">
      <c r="A308" s="159"/>
      <c r="B308" s="157"/>
      <c r="C308" s="157"/>
      <c r="D308" s="187" t="s">
        <v>311</v>
      </c>
      <c r="E308" s="188" t="s">
        <v>312</v>
      </c>
      <c r="F308" s="189"/>
      <c r="G308" s="189"/>
      <c r="H308" s="189">
        <v>5308.92</v>
      </c>
      <c r="I308" s="191"/>
    </row>
    <row r="309" spans="1:9" ht="15" customHeight="1" hidden="1">
      <c r="A309" s="300">
        <v>1070</v>
      </c>
      <c r="B309" s="300"/>
      <c r="C309" s="291" t="s">
        <v>638</v>
      </c>
      <c r="D309" s="291"/>
      <c r="E309" s="291"/>
      <c r="F309" s="129">
        <f aca="true" t="shared" si="47" ref="F309:H311">F310</f>
        <v>9290.596589023824</v>
      </c>
      <c r="G309" s="129">
        <f t="shared" si="47"/>
        <v>9290.596589023824</v>
      </c>
      <c r="H309" s="129">
        <f t="shared" si="47"/>
        <v>191.12</v>
      </c>
      <c r="I309" s="191">
        <f t="shared" si="40"/>
        <v>2.0571337714285716</v>
      </c>
    </row>
    <row r="310" spans="1:9" ht="15">
      <c r="A310" s="144"/>
      <c r="B310" s="201"/>
      <c r="C310" s="194"/>
      <c r="D310" s="292" t="s">
        <v>640</v>
      </c>
      <c r="E310" s="292"/>
      <c r="F310" s="197">
        <f t="shared" si="47"/>
        <v>9290.596589023824</v>
      </c>
      <c r="G310" s="197">
        <f t="shared" si="47"/>
        <v>9290.596589023824</v>
      </c>
      <c r="H310" s="197">
        <f>H311</f>
        <v>191.12</v>
      </c>
      <c r="I310" s="196">
        <f t="shared" si="40"/>
        <v>2.0571337714285716</v>
      </c>
    </row>
    <row r="311" spans="1:9" s="89" customFormat="1" ht="15">
      <c r="A311" s="125"/>
      <c r="B311" s="216"/>
      <c r="C311" s="215"/>
      <c r="D311" s="208">
        <v>11</v>
      </c>
      <c r="E311" s="207" t="s">
        <v>561</v>
      </c>
      <c r="F311" s="214">
        <f t="shared" si="47"/>
        <v>9290.596589023824</v>
      </c>
      <c r="G311" s="214">
        <f t="shared" si="47"/>
        <v>9290.596589023824</v>
      </c>
      <c r="H311" s="214">
        <f>H312</f>
        <v>191.12</v>
      </c>
      <c r="I311" s="200">
        <f t="shared" si="40"/>
        <v>2.0571337714285716</v>
      </c>
    </row>
    <row r="312" spans="1:9" ht="15" customHeight="1">
      <c r="A312" s="159"/>
      <c r="B312" s="157"/>
      <c r="C312" s="157"/>
      <c r="D312" s="133">
        <v>37</v>
      </c>
      <c r="E312" s="134" t="s">
        <v>632</v>
      </c>
      <c r="F312" s="135">
        <v>9290.596589023824</v>
      </c>
      <c r="G312" s="135">
        <v>9290.596589023824</v>
      </c>
      <c r="H312" s="135">
        <f>SUM(H313)</f>
        <v>191.12</v>
      </c>
      <c r="I312" s="191">
        <f t="shared" si="40"/>
        <v>2.0571337714285716</v>
      </c>
    </row>
    <row r="313" spans="1:9" s="223" customFormat="1" ht="15" customHeight="1">
      <c r="A313" s="159"/>
      <c r="B313" s="157"/>
      <c r="C313" s="157"/>
      <c r="D313" s="187" t="s">
        <v>311</v>
      </c>
      <c r="E313" s="188" t="s">
        <v>312</v>
      </c>
      <c r="F313" s="189"/>
      <c r="G313" s="189"/>
      <c r="H313" s="189">
        <v>191.12</v>
      </c>
      <c r="I313" s="191"/>
    </row>
    <row r="314" spans="1:9" ht="15" customHeight="1" hidden="1">
      <c r="A314" s="300">
        <v>1090</v>
      </c>
      <c r="B314" s="300"/>
      <c r="C314" s="291" t="s">
        <v>641</v>
      </c>
      <c r="D314" s="291"/>
      <c r="E314" s="291"/>
      <c r="F314" s="129">
        <f>F315</f>
        <v>663.6140420731302</v>
      </c>
      <c r="G314" s="129">
        <f>G315</f>
        <v>663.6140420731302</v>
      </c>
      <c r="H314" s="129">
        <f>H315</f>
        <v>0</v>
      </c>
      <c r="I314" s="191">
        <f t="shared" si="40"/>
        <v>0</v>
      </c>
    </row>
    <row r="315" spans="1:9" ht="15">
      <c r="A315" s="144"/>
      <c r="B315" s="201"/>
      <c r="C315" s="194"/>
      <c r="D315" s="292" t="s">
        <v>642</v>
      </c>
      <c r="E315" s="292"/>
      <c r="F315" s="197">
        <f aca="true" t="shared" si="48" ref="F315:H316">F316</f>
        <v>663.6140420731302</v>
      </c>
      <c r="G315" s="197">
        <f t="shared" si="48"/>
        <v>663.6140420731302</v>
      </c>
      <c r="H315" s="197">
        <f t="shared" si="48"/>
        <v>0</v>
      </c>
      <c r="I315" s="196">
        <f t="shared" si="40"/>
        <v>0</v>
      </c>
    </row>
    <row r="316" spans="1:9" s="89" customFormat="1" ht="15">
      <c r="A316" s="125"/>
      <c r="B316" s="216"/>
      <c r="C316" s="215"/>
      <c r="D316" s="208">
        <v>11</v>
      </c>
      <c r="E316" s="207" t="s">
        <v>561</v>
      </c>
      <c r="F316" s="214">
        <f t="shared" si="48"/>
        <v>663.6140420731302</v>
      </c>
      <c r="G316" s="214">
        <f t="shared" si="48"/>
        <v>663.6140420731302</v>
      </c>
      <c r="H316" s="214">
        <f t="shared" si="48"/>
        <v>0</v>
      </c>
      <c r="I316" s="200">
        <f t="shared" si="40"/>
        <v>0</v>
      </c>
    </row>
    <row r="317" spans="1:9" ht="15">
      <c r="A317" s="159"/>
      <c r="B317" s="157"/>
      <c r="C317" s="157"/>
      <c r="D317" s="133">
        <v>38</v>
      </c>
      <c r="E317" s="134" t="s">
        <v>317</v>
      </c>
      <c r="F317" s="135">
        <v>663.6140420731302</v>
      </c>
      <c r="G317" s="135">
        <v>663.6140420731302</v>
      </c>
      <c r="H317" s="135">
        <v>0</v>
      </c>
      <c r="I317" s="191">
        <f t="shared" si="40"/>
        <v>0</v>
      </c>
    </row>
    <row r="318" spans="1:9" ht="15" hidden="1">
      <c r="A318" s="300">
        <v>1090</v>
      </c>
      <c r="B318" s="300"/>
      <c r="C318" s="291" t="s">
        <v>641</v>
      </c>
      <c r="D318" s="291"/>
      <c r="E318" s="291"/>
      <c r="F318" s="129">
        <f aca="true" t="shared" si="49" ref="F318:H320">F319</f>
        <v>3981.684252438781</v>
      </c>
      <c r="G318" s="129">
        <f t="shared" si="49"/>
        <v>3981.684252438781</v>
      </c>
      <c r="H318" s="129">
        <f t="shared" si="49"/>
        <v>1545.28</v>
      </c>
      <c r="I318" s="191">
        <f t="shared" si="40"/>
        <v>38.809707200000005</v>
      </c>
    </row>
    <row r="319" spans="1:9" ht="15">
      <c r="A319" s="144"/>
      <c r="B319" s="201"/>
      <c r="C319" s="194"/>
      <c r="D319" s="299" t="s">
        <v>643</v>
      </c>
      <c r="E319" s="299"/>
      <c r="F319" s="197">
        <f t="shared" si="49"/>
        <v>3981.684252438781</v>
      </c>
      <c r="G319" s="197">
        <f t="shared" si="49"/>
        <v>3981.684252438781</v>
      </c>
      <c r="H319" s="197">
        <f>H320</f>
        <v>1545.28</v>
      </c>
      <c r="I319" s="196">
        <f t="shared" si="40"/>
        <v>38.809707200000005</v>
      </c>
    </row>
    <row r="320" spans="1:9" ht="15">
      <c r="A320" s="125"/>
      <c r="B320" s="216"/>
      <c r="C320" s="215"/>
      <c r="D320" s="208">
        <v>11</v>
      </c>
      <c r="E320" s="207" t="s">
        <v>561</v>
      </c>
      <c r="F320" s="214">
        <f t="shared" si="49"/>
        <v>3981.684252438781</v>
      </c>
      <c r="G320" s="214">
        <f t="shared" si="49"/>
        <v>3981.684252438781</v>
      </c>
      <c r="H320" s="214">
        <f>H321</f>
        <v>1545.28</v>
      </c>
      <c r="I320" s="200">
        <f t="shared" si="40"/>
        <v>38.809707200000005</v>
      </c>
    </row>
    <row r="321" spans="1:9" ht="15">
      <c r="A321" s="130"/>
      <c r="B321" s="136"/>
      <c r="C321" s="137"/>
      <c r="D321" s="133">
        <v>37</v>
      </c>
      <c r="E321" s="134" t="s">
        <v>632</v>
      </c>
      <c r="F321" s="135">
        <v>3981.684252438781</v>
      </c>
      <c r="G321" s="135">
        <v>3981.684252438781</v>
      </c>
      <c r="H321" s="135">
        <f>SUM(H322)</f>
        <v>1545.28</v>
      </c>
      <c r="I321" s="191">
        <f t="shared" si="40"/>
        <v>38.809707200000005</v>
      </c>
    </row>
    <row r="322" spans="1:9" s="223" customFormat="1" ht="15">
      <c r="A322" s="130"/>
      <c r="B322" s="136"/>
      <c r="C322" s="137"/>
      <c r="D322" s="187" t="s">
        <v>313</v>
      </c>
      <c r="E322" s="188" t="s">
        <v>314</v>
      </c>
      <c r="F322" s="189"/>
      <c r="G322" s="189"/>
      <c r="H322" s="189">
        <v>1545.28</v>
      </c>
      <c r="I322" s="191"/>
    </row>
    <row r="323" spans="1:9" ht="15">
      <c r="A323" s="163"/>
      <c r="B323" s="164"/>
      <c r="C323" s="165"/>
      <c r="D323" s="166"/>
      <c r="E323" s="167" t="s">
        <v>644</v>
      </c>
      <c r="F323" s="168">
        <f>F303+F295+F285+F248+F218+F194+F180+F173+F158+F122+F99+F18</f>
        <v>680611.2795732961</v>
      </c>
      <c r="G323" s="168">
        <f>G303+G295+G285+G248+G218+G194+G180+G173+G158+G122+G99+G18</f>
        <v>680611.2795732961</v>
      </c>
      <c r="H323" s="168">
        <f>H303+H295+H285+H248+H218+H194+H180+H173+H158+H122+H99+H18</f>
        <v>325311.79000000004</v>
      </c>
      <c r="I323" s="244">
        <f>H323/G323*100</f>
        <v>51.42364646935287</v>
      </c>
    </row>
    <row r="325" ht="15">
      <c r="F325" s="170"/>
    </row>
  </sheetData>
  <sheetProtection/>
  <mergeCells count="165">
    <mergeCell ref="A19:B19"/>
    <mergeCell ref="C19:E19"/>
    <mergeCell ref="A95:B95"/>
    <mergeCell ref="C95:E95"/>
    <mergeCell ref="A87:B87"/>
    <mergeCell ref="C87:E87"/>
    <mergeCell ref="A74:B74"/>
    <mergeCell ref="C74:E74"/>
    <mergeCell ref="D75:E75"/>
    <mergeCell ref="D80:E80"/>
    <mergeCell ref="B2:I2"/>
    <mergeCell ref="B4:E4"/>
    <mergeCell ref="B5:E5"/>
    <mergeCell ref="B6:D6"/>
    <mergeCell ref="B7:D7"/>
    <mergeCell ref="D20:E20"/>
    <mergeCell ref="B18:D18"/>
    <mergeCell ref="B14:D14"/>
    <mergeCell ref="B15:D15"/>
    <mergeCell ref="B17:D17"/>
    <mergeCell ref="D84:E84"/>
    <mergeCell ref="A83:B83"/>
    <mergeCell ref="C83:E83"/>
    <mergeCell ref="D66:E66"/>
    <mergeCell ref="A65:B65"/>
    <mergeCell ref="A79:B79"/>
    <mergeCell ref="C79:E79"/>
    <mergeCell ref="C65:E65"/>
    <mergeCell ref="C243:E243"/>
    <mergeCell ref="C229:E229"/>
    <mergeCell ref="A224:B224"/>
    <mergeCell ref="C224:E224"/>
    <mergeCell ref="A135:B135"/>
    <mergeCell ref="C135:E135"/>
    <mergeCell ref="A145:B145"/>
    <mergeCell ref="C145:E145"/>
    <mergeCell ref="D136:E136"/>
    <mergeCell ref="D225:E225"/>
    <mergeCell ref="A99:B99"/>
    <mergeCell ref="D230:E230"/>
    <mergeCell ref="A219:B219"/>
    <mergeCell ref="D244:E244"/>
    <mergeCell ref="C248:E248"/>
    <mergeCell ref="D250:E250"/>
    <mergeCell ref="D235:E235"/>
    <mergeCell ref="A234:B234"/>
    <mergeCell ref="C234:E234"/>
    <mergeCell ref="A229:B229"/>
    <mergeCell ref="B13:D13"/>
    <mergeCell ref="B16:D16"/>
    <mergeCell ref="C219:E219"/>
    <mergeCell ref="D220:E220"/>
    <mergeCell ref="D146:E146"/>
    <mergeCell ref="A152:B152"/>
    <mergeCell ref="C152:E152"/>
    <mergeCell ref="A159:B159"/>
    <mergeCell ref="D88:E88"/>
    <mergeCell ref="D107:E107"/>
    <mergeCell ref="A186:B186"/>
    <mergeCell ref="C186:E186"/>
    <mergeCell ref="A181:B181"/>
    <mergeCell ref="C181:E181"/>
    <mergeCell ref="D131:E131"/>
    <mergeCell ref="B8:D8"/>
    <mergeCell ref="B9:D9"/>
    <mergeCell ref="B10:D10"/>
    <mergeCell ref="B11:D11"/>
    <mergeCell ref="B12:D12"/>
    <mergeCell ref="A272:B272"/>
    <mergeCell ref="C272:E272"/>
    <mergeCell ref="A296:B296"/>
    <mergeCell ref="C296:E296"/>
    <mergeCell ref="A291:B291"/>
    <mergeCell ref="A100:B100"/>
    <mergeCell ref="C100:E100"/>
    <mergeCell ref="D191:E191"/>
    <mergeCell ref="D182:E182"/>
    <mergeCell ref="D187:E187"/>
    <mergeCell ref="D287:E287"/>
    <mergeCell ref="D315:E315"/>
    <mergeCell ref="A281:B281"/>
    <mergeCell ref="C281:E281"/>
    <mergeCell ref="A277:B277"/>
    <mergeCell ref="C277:E277"/>
    <mergeCell ref="A243:B243"/>
    <mergeCell ref="C314:E314"/>
    <mergeCell ref="A309:B309"/>
    <mergeCell ref="C309:E309"/>
    <mergeCell ref="A304:B304"/>
    <mergeCell ref="C304:E304"/>
    <mergeCell ref="D278:E278"/>
    <mergeCell ref="C291:E291"/>
    <mergeCell ref="D282:E282"/>
    <mergeCell ref="C285:E285"/>
    <mergeCell ref="D319:E319"/>
    <mergeCell ref="D297:E297"/>
    <mergeCell ref="D305:E305"/>
    <mergeCell ref="D310:E310"/>
    <mergeCell ref="A318:B318"/>
    <mergeCell ref="C318:E318"/>
    <mergeCell ref="A314:B314"/>
    <mergeCell ref="A190:B190"/>
    <mergeCell ref="C190:E190"/>
    <mergeCell ref="D201:E201"/>
    <mergeCell ref="A205:B205"/>
    <mergeCell ref="A200:B200"/>
    <mergeCell ref="C200:E200"/>
    <mergeCell ref="C205:E205"/>
    <mergeCell ref="A263:B263"/>
    <mergeCell ref="C263:E263"/>
    <mergeCell ref="A259:B259"/>
    <mergeCell ref="C259:E259"/>
    <mergeCell ref="D96:E96"/>
    <mergeCell ref="D206:E206"/>
    <mergeCell ref="C194:E194"/>
    <mergeCell ref="D196:E196"/>
    <mergeCell ref="A195:B195"/>
    <mergeCell ref="C195:E195"/>
    <mergeCell ref="C180:E180"/>
    <mergeCell ref="D255:E255"/>
    <mergeCell ref="D260:E260"/>
    <mergeCell ref="D292:E292"/>
    <mergeCell ref="A286:B286"/>
    <mergeCell ref="C286:E286"/>
    <mergeCell ref="A254:B254"/>
    <mergeCell ref="C254:E254"/>
    <mergeCell ref="A267:B267"/>
    <mergeCell ref="C267:E267"/>
    <mergeCell ref="D153:E153"/>
    <mergeCell ref="A249:B249"/>
    <mergeCell ref="C249:E249"/>
    <mergeCell ref="D264:E264"/>
    <mergeCell ref="D273:E273"/>
    <mergeCell ref="D268:E268"/>
    <mergeCell ref="D160:E160"/>
    <mergeCell ref="D165:E165"/>
    <mergeCell ref="A164:B164"/>
    <mergeCell ref="C164:E164"/>
    <mergeCell ref="D111:E111"/>
    <mergeCell ref="C159:E159"/>
    <mergeCell ref="C218:E218"/>
    <mergeCell ref="D124:E124"/>
    <mergeCell ref="A118:B118"/>
    <mergeCell ref="C118:E118"/>
    <mergeCell ref="C173:E173"/>
    <mergeCell ref="D175:E175"/>
    <mergeCell ref="A174:B174"/>
    <mergeCell ref="C174:E174"/>
    <mergeCell ref="A130:B130"/>
    <mergeCell ref="C130:E130"/>
    <mergeCell ref="A123:B123"/>
    <mergeCell ref="C123:E123"/>
    <mergeCell ref="D115:E115"/>
    <mergeCell ref="D119:E119"/>
    <mergeCell ref="C122:E122"/>
    <mergeCell ref="A106:B106"/>
    <mergeCell ref="A214:B214"/>
    <mergeCell ref="C214:E214"/>
    <mergeCell ref="D215:E215"/>
    <mergeCell ref="A114:B114"/>
    <mergeCell ref="C114:E114"/>
    <mergeCell ref="A110:B110"/>
    <mergeCell ref="C110:E110"/>
    <mergeCell ref="C158:E158"/>
    <mergeCell ref="C106:E106"/>
  </mergeCells>
  <printOptions/>
  <pageMargins left="0.11811023622047245" right="0.11811023622047245" top="0.7480314960629921" bottom="0.7480314960629921" header="0.31496062992125984" footer="0.31496062992125984"/>
  <pageSetup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cp:keywords/>
  <dc:description/>
  <cp:lastModifiedBy>trist</cp:lastModifiedBy>
  <cp:lastPrinted>2023-09-29T06:48:28Z</cp:lastPrinted>
  <dcterms:created xsi:type="dcterms:W3CDTF">2022-08-12T12:51:27Z</dcterms:created>
  <dcterms:modified xsi:type="dcterms:W3CDTF">2023-09-29T06:48:43Z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proračuna JLP(R)S.xlsx</vt:lpwstr>
  </property>
</Properties>
</file>