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REBALANS 2023" sheetId="1" r:id="rId1"/>
    <sheet name="Izvori" sheetId="2" r:id="rId2"/>
    <sheet name="sažetak" sheetId="3" r:id="rId3"/>
    <sheet name="opći dio" sheetId="4" r:id="rId4"/>
    <sheet name="FUNKCIJSKA" sheetId="5" r:id="rId5"/>
    <sheet name="Financiranje" sheetId="6" r:id="rId6"/>
  </sheets>
  <definedNames>
    <definedName name="_xlnm.Print_Titles" localSheetId="4">'FUNKCIJSKA'!$1:$1</definedName>
    <definedName name="_xlnm.Print_Titles" localSheetId="3">'opći dio'!$1:$3</definedName>
    <definedName name="_xlnm.Print_Titles" localSheetId="0">'REBALANS 2023'!$1:$5</definedName>
  </definedNames>
  <calcPr fullCalcOnLoad="1"/>
</workbook>
</file>

<file path=xl/sharedStrings.xml><?xml version="1.0" encoding="utf-8"?>
<sst xmlns="http://schemas.openxmlformats.org/spreadsheetml/2006/main" count="622" uniqueCount="284">
  <si>
    <t>E.K.</t>
  </si>
  <si>
    <t>001 Načelnik i Upravni odjel za opće poslove</t>
  </si>
  <si>
    <t>00101 Načelnik Upravni odjel za opće poslove</t>
  </si>
  <si>
    <t>0111</t>
  </si>
  <si>
    <t>Rashodi za zaposlene</t>
  </si>
  <si>
    <t>Materijalni rashodi</t>
  </si>
  <si>
    <t>Financijski rashodi</t>
  </si>
  <si>
    <t>Kamate za primljene kredite i zajmove</t>
  </si>
  <si>
    <t>Otplata glavnice primljenih kredita i zajmova od kreditnih i ostalih financijskih institucija izvan javnog sektora</t>
  </si>
  <si>
    <t>K200001 Nabava dugotrajne imovine za općinske prostorije</t>
  </si>
  <si>
    <t>Postrojenja i oprema</t>
  </si>
  <si>
    <t>Ras.naba.proiz.imovine</t>
  </si>
  <si>
    <t>11,42,53,64</t>
  </si>
  <si>
    <t>1001 Zaštita  i spašavanje (i DVD)</t>
  </si>
  <si>
    <t>0320</t>
  </si>
  <si>
    <t>A100005 DVD Zadvarje</t>
  </si>
  <si>
    <t>Ostali rashodi</t>
  </si>
  <si>
    <t>0360</t>
  </si>
  <si>
    <t>A100007 HGSS</t>
  </si>
  <si>
    <t>A100008 Crveni križ</t>
  </si>
  <si>
    <t>A100009 Naknade ostalim sudionicima Zaštite i spašavanja</t>
  </si>
  <si>
    <t>0490</t>
  </si>
  <si>
    <t>0451</t>
  </si>
  <si>
    <t>0640</t>
  </si>
  <si>
    <t>T300002 Redovno održavanje javne rasvjete</t>
  </si>
  <si>
    <t>0411</t>
  </si>
  <si>
    <t>0473</t>
  </si>
  <si>
    <t>K200003 Trafostanica - ZONA</t>
  </si>
  <si>
    <t>0455</t>
  </si>
  <si>
    <t>Nematerijalna proizvedena imovina</t>
  </si>
  <si>
    <t>0630</t>
  </si>
  <si>
    <t>0660</t>
  </si>
  <si>
    <t>0560</t>
  </si>
  <si>
    <t>0510</t>
  </si>
  <si>
    <t>0820</t>
  </si>
  <si>
    <t>0810</t>
  </si>
  <si>
    <t>0840</t>
  </si>
  <si>
    <t>0941</t>
  </si>
  <si>
    <t>Naknade građanima .</t>
  </si>
  <si>
    <t>0922</t>
  </si>
  <si>
    <t>0911</t>
  </si>
  <si>
    <t>1040</t>
  </si>
  <si>
    <t>1070</t>
  </si>
  <si>
    <t>1090</t>
  </si>
  <si>
    <t>SVEUKUPNO:</t>
  </si>
  <si>
    <t>T300003 Mrtvačnica i groblja - izgradnja i uređenje</t>
  </si>
  <si>
    <t>Postojenja i oprema</t>
  </si>
  <si>
    <t xml:space="preserve">K200002 Razvoj gospodarske zone </t>
  </si>
  <si>
    <t>A100003 Redovan rad stranaka</t>
  </si>
  <si>
    <t>A100004 Vanjski suradnici u red.poslovanju</t>
  </si>
  <si>
    <t>T100001 Otplata kredita Croatia banka</t>
  </si>
  <si>
    <t>A100010 Prometna infrastruktura - priprema, projektiranje, sanacija, rekonstrukcija i izgradnja</t>
  </si>
  <si>
    <t>A100011 Poljski putevi - priprema, projektiranje, sanacija, rekonstrukcija i izgradnja</t>
  </si>
  <si>
    <t>A100012 Javne, hortikulturne i druge površine - izgradnja, uređenje i održavanje</t>
  </si>
  <si>
    <t>A100014 Održavanje i uređenje javnog WC</t>
  </si>
  <si>
    <t>K200005  Vodoopskrba - priprema, projektiranje, rekonstrukcija i izgradnja</t>
  </si>
  <si>
    <t>K200006 Odvodnja - priprema, projektiranje, rekostrukcija i izgradnja</t>
  </si>
  <si>
    <t>A100017 Opskrba pitkom vodom</t>
  </si>
  <si>
    <t>T300004 Deratizacija i dezinsekcija</t>
  </si>
  <si>
    <t>T300006 Sanacija odlagališta, zbrinjavanje otpada</t>
  </si>
  <si>
    <t>T300007 Oprema za skupljanje otpada</t>
  </si>
  <si>
    <t>T300008 Naknada za deponije</t>
  </si>
  <si>
    <t>A100018 Potrebe u kulturi</t>
  </si>
  <si>
    <t>A100019 Kulturna baština Općine Zadvarje</t>
  </si>
  <si>
    <t>A100020 Potpore u športu (Športska i Lovačka društva)</t>
  </si>
  <si>
    <t xml:space="preserve">A100022 Potpora udrugama </t>
  </si>
  <si>
    <t>A100023 Vjerskim zajednicama</t>
  </si>
  <si>
    <t>A100026 Prijevoz učenika i studenata</t>
  </si>
  <si>
    <t>A100027 Dječiji vrtić</t>
  </si>
  <si>
    <t xml:space="preserve">A100028 Porodiljne naknade </t>
  </si>
  <si>
    <t>A100029: Pomoć obiteljima i kućanstvima</t>
  </si>
  <si>
    <t>A100030 Pomoć neprofitnim socijalnim organizacijama</t>
  </si>
  <si>
    <t>A100031 Troškovi prijevoza građanstvo</t>
  </si>
  <si>
    <t>1003 Stočni sajam i tržnica</t>
  </si>
  <si>
    <t>1004 Turističke aktivnosti</t>
  </si>
  <si>
    <t>1005 Program izgradnje komunalnih građevina</t>
  </si>
  <si>
    <t>1006  Prostorno uređenje i unapređenje stanovanja</t>
  </si>
  <si>
    <t>1007  Program zaštite okoliša i životne sredine</t>
  </si>
  <si>
    <t>1008 Potrebe u kulturi, rekreacija i šport</t>
  </si>
  <si>
    <t>1009 Obrazovanje (Osnovno,srednje,visoko)</t>
  </si>
  <si>
    <t>1010 Dječiji vrtić</t>
  </si>
  <si>
    <t>1011 Pomoć obiteljima i kućanstvima</t>
  </si>
  <si>
    <t>A100200 Zapošljavanja - programi i pomoći Opće države</t>
  </si>
  <si>
    <t>A100024 Organizacija "Zadvarski šušur" i smotra klapa</t>
  </si>
  <si>
    <t>A100002 Osobni automobil</t>
  </si>
  <si>
    <t>T170001 Trošak izbora</t>
  </si>
  <si>
    <t xml:space="preserve">T170002 Trošak izborne promidžba </t>
  </si>
  <si>
    <t>K200007 Prostorni planovi, strateški planovi  i ostala dokumentacija - izrada</t>
  </si>
  <si>
    <t>K800001 Uređenje i opremanje "Doma kulture"</t>
  </si>
  <si>
    <t>1002 Održavanje objekata i uređenje komunalne infrastrukture</t>
  </si>
  <si>
    <t>K800002 Biciklističke staze</t>
  </si>
  <si>
    <t>K800004 "Lungo mare" - projektiranje i izgradnja</t>
  </si>
  <si>
    <t>T300005 Higijeničarska služba, zaštita životinja i veterinarske usluge</t>
  </si>
  <si>
    <t>K200008 Održavanje spomenika - Tvrđava Duare</t>
  </si>
  <si>
    <t>A100025 Stipendije i jednokratne pomoći</t>
  </si>
  <si>
    <t>A100015 Uređenje turističke infrastrukture</t>
  </si>
  <si>
    <t>Opis</t>
  </si>
  <si>
    <t>A100006 Sezonski vatrogasaci</t>
  </si>
  <si>
    <t>A100013 Trgovi i tržnice - izgradnja, održavnje i projektiranje</t>
  </si>
  <si>
    <t xml:space="preserve">K200004 Prometna infrastruktura- priprema, projektiranje, sanacija, rekonstrukcija i izgradnja </t>
  </si>
  <si>
    <t>1000 Redovno funkcioniranje općine</t>
  </si>
  <si>
    <t>A100001 Redovno funkcioniranje Općine i izbori</t>
  </si>
  <si>
    <t>42</t>
  </si>
  <si>
    <t>53</t>
  </si>
  <si>
    <t>Izvor Funk.</t>
  </si>
  <si>
    <t>T220001 Sanacija zgrade općine</t>
  </si>
  <si>
    <t>Rashodi za nabavu proizvedene dug.imovine</t>
  </si>
  <si>
    <t>K210002 Kamera za nadzor brzine</t>
  </si>
  <si>
    <t>Pomoći dane u inozemstvo i unutar općeg proračuna</t>
  </si>
  <si>
    <t>Rashodi za nabavu neproizvedene dugotrajne imovine</t>
  </si>
  <si>
    <t>PLAN ZA 2023</t>
  </si>
  <si>
    <t>II. POSEBNI DIO</t>
  </si>
  <si>
    <t>PRORAČUN OPĆINE ZADVARJE ZA 2023. I PROJEKCIJA ZA 2024. I 2025. GODINU</t>
  </si>
  <si>
    <t>K800003 Infrastruktura u poljoprivredi</t>
  </si>
  <si>
    <t>K220001 Dječja, sportska igrališta i odmarališta (uređenje, sanacija, izgradnja)</t>
  </si>
  <si>
    <t>Aktivnosti socijalne zaštite koje nisu drugdje svrstane</t>
  </si>
  <si>
    <t xml:space="preserve">Aktivnosti socijalne zaštite koje nisu drugdje svrstane
</t>
  </si>
  <si>
    <t>Socijalna pomoć stanovništvu koje nije obuhvaćeno redovnim socijalnim programima</t>
  </si>
  <si>
    <t>Obitelj i djeca</t>
  </si>
  <si>
    <t>Predškolsko obrazovanje</t>
  </si>
  <si>
    <t>Više srednjoškolsko obrazovanje</t>
  </si>
  <si>
    <t>Visoka naobrazba I i II stupanj</t>
  </si>
  <si>
    <t>Službe kulture</t>
  </si>
  <si>
    <t>Službe rekreacije i sporta</t>
  </si>
  <si>
    <t>Religijske i druge službe zajednice</t>
  </si>
  <si>
    <t>Gospodarenje otpadom</t>
  </si>
  <si>
    <t>Poslovi i usluge zaštite okoliša koji nisu drugdje svrstani</t>
  </si>
  <si>
    <t>Ekonomski poslovi koji nisu drugdje svrstani</t>
  </si>
  <si>
    <t>Rashodi vezani uz stanovanje i kom. pogodnosti koji nisu drugdje svrstani</t>
  </si>
  <si>
    <t>Opskrba vodom</t>
  </si>
  <si>
    <t>Promet cjevovodima i ostali promet</t>
  </si>
  <si>
    <t>Cestovni promet</t>
  </si>
  <si>
    <t xml:space="preserve">  
Turizam
Turizam</t>
  </si>
  <si>
    <t>Opći ekonomski i trgovački poslovi</t>
  </si>
  <si>
    <t>Ulična rasvjeta</t>
  </si>
  <si>
    <t>Rashodi za javni red i sigurnost koji nisu drugdje svrstani</t>
  </si>
  <si>
    <t>Usluge protupožarne zaštite</t>
  </si>
  <si>
    <t xml:space="preserve">Izvršna i zakonodavna tijela </t>
  </si>
  <si>
    <t>Izvori financiranja</t>
  </si>
  <si>
    <t>Naziv</t>
  </si>
  <si>
    <t>Proračun za 2023</t>
  </si>
  <si>
    <t>Izvor  1.1. Opći prihodi i primici</t>
  </si>
  <si>
    <t>Izvor  8.4. Primici od zaduženja</t>
  </si>
  <si>
    <t>UKUPNO:</t>
  </si>
  <si>
    <t>I. OPĆI DIO</t>
  </si>
  <si>
    <t>A) SAŽETAK RAČUNA PRIHODA I RASHODA</t>
  </si>
  <si>
    <t>EUR*</t>
  </si>
  <si>
    <t>Proračun za 2023.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</si>
  <si>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</si>
  <si>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</si>
  <si>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</si>
  <si>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</si>
  <si>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</si>
  <si>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</si>
  <si>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</si>
  <si>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</si>
  <si>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</si>
  <si>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</si>
  <si>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</si>
  <si>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</si>
  <si>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</si>
  <si>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</t>
  </si>
  <si>
    <t>VIŠAK / MANJAK + NETO FINANCIRANJE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</si>
  <si>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 val="single"/>
        <sz val="9"/>
        <color indexed="8"/>
        <rFont val="Arial"/>
        <family val="2"/>
      </rPr>
      <t>u kunama i u eurima</t>
    </r>
    <r>
      <rPr>
        <b/>
        <i/>
        <sz val="9"/>
        <color indexed="8"/>
        <rFont val="Arial"/>
        <family val="2"/>
      </rPr>
      <t>.</t>
    </r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</si>
  <si>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</si>
  <si>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</si>
  <si>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KN</t>
  </si>
  <si>
    <t xml:space="preserve">A. RAČUN PRIHODA I RASHODA </t>
  </si>
  <si>
    <t>Razred</t>
  </si>
  <si>
    <t>Skupina</t>
  </si>
  <si>
    <t>Izvor</t>
  </si>
  <si>
    <t>Naziv prihoda</t>
  </si>
  <si>
    <t>Prihodi poslovanja</t>
  </si>
  <si>
    <t>Prihodi od poreza</t>
  </si>
  <si>
    <t>Opći prihodi i primici</t>
  </si>
  <si>
    <t>Pomoći iz inzemstva (darovnice) i od subjekata unutar opće države</t>
  </si>
  <si>
    <t>Pomoći</t>
  </si>
  <si>
    <t>Prihodi od imovine</t>
  </si>
  <si>
    <t>Prihodi od upravnih i administrativnih pristojbi, pristojbi po posebnim propisima i naknada</t>
  </si>
  <si>
    <t>Prihodi od prodaje proizvoda i robe te pruženih usluga i prihoda od donacija</t>
  </si>
  <si>
    <t>Prihodi od prodaje proizvedene dugotrajne imovine</t>
  </si>
  <si>
    <t>RASHODI POSLOVANJA</t>
  </si>
  <si>
    <t>Naziv rashoda</t>
  </si>
  <si>
    <t>Rashodi poslovanja</t>
  </si>
  <si>
    <t>Naknade građanima i kućanstvima na temelju osiguranja i druge naknade</t>
  </si>
  <si>
    <t>Rashodi za nabavu nefinancijske imovine</t>
  </si>
  <si>
    <t>Rashodi za nabavu proizvedene dugotrajne imovine</t>
  </si>
  <si>
    <t>B. RAČUN FINANCIRANJA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</si>
  <si>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</si>
  <si>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</si>
  <si>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</si>
  <si>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</si>
  <si>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Kazne, upravne mjere i ostali prihodi</t>
  </si>
  <si>
    <t>Prihodi od prodaje neproizvedene imovine</t>
  </si>
  <si>
    <t>Izvor 6.4. Prihod od prodaje nefinancijske imovine</t>
  </si>
  <si>
    <t xml:space="preserve">Prihodi od prodaje  nefin. imovine </t>
  </si>
  <si>
    <t>Izvor  5.3. Prihod za posebne nemjene</t>
  </si>
  <si>
    <t>Prihodi za posebne namjene</t>
  </si>
  <si>
    <t>Izvor  4.2. Pomoći</t>
  </si>
  <si>
    <t>RASHODI PREMA FUNKCIJSKOJ KLASIFIKACIJI</t>
  </si>
  <si>
    <t xml:space="preserve">Šifra </t>
  </si>
  <si>
    <t>01</t>
  </si>
  <si>
    <t>Opće javne usluge</t>
  </si>
  <si>
    <t>011</t>
  </si>
  <si>
    <t xml:space="preserve">Izvršna i zakonodavna tijela, financijski i fiskalni poslovi, vanjski poslovi </t>
  </si>
  <si>
    <t>0112</t>
  </si>
  <si>
    <t xml:space="preserve">Financijski i fiskalni poslovi </t>
  </si>
  <si>
    <t>03</t>
  </si>
  <si>
    <t>Javni red i sigurnost</t>
  </si>
  <si>
    <t>032</t>
  </si>
  <si>
    <t>036</t>
  </si>
  <si>
    <t>Rashodi za javni red i sigurnost</t>
  </si>
  <si>
    <t>04</t>
  </si>
  <si>
    <t>Ekonomski poslovi</t>
  </si>
  <si>
    <t>041</t>
  </si>
  <si>
    <t>Opći ekonomski, trgovački i poslovi vezani uz rad</t>
  </si>
  <si>
    <t>0412</t>
  </si>
  <si>
    <t>Opći poslovi vezani uz rad</t>
  </si>
  <si>
    <t>042</t>
  </si>
  <si>
    <t>Poljoprivreda, šumarstvo, ribarstvo i lov</t>
  </si>
  <si>
    <t>0421</t>
  </si>
  <si>
    <t>Poljoprivreda</t>
  </si>
  <si>
    <t>0422</t>
  </si>
  <si>
    <t>Ribarstvo i lov</t>
  </si>
  <si>
    <t>045</t>
  </si>
  <si>
    <t>Promet</t>
  </si>
  <si>
    <t>047</t>
  </si>
  <si>
    <t>Ostale industrije</t>
  </si>
  <si>
    <t>Turizam</t>
  </si>
  <si>
    <t>0474</t>
  </si>
  <si>
    <t>Višenamjenski razvojni projekti</t>
  </si>
  <si>
    <t>049</t>
  </si>
  <si>
    <t>05</t>
  </si>
  <si>
    <t>Zaštita okoliša</t>
  </si>
  <si>
    <t>051</t>
  </si>
  <si>
    <t>056</t>
  </si>
  <si>
    <t>06</t>
  </si>
  <si>
    <t>Usluge unapređenja stanovanja i zajednice</t>
  </si>
  <si>
    <t>061</t>
  </si>
  <si>
    <t>Razvoj stanovanja</t>
  </si>
  <si>
    <t>0610</t>
  </si>
  <si>
    <t>062</t>
  </si>
  <si>
    <t>Razvoj zajednice</t>
  </si>
  <si>
    <t>0620</t>
  </si>
  <si>
    <t>063</t>
  </si>
  <si>
    <t>064</t>
  </si>
  <si>
    <t>066</t>
  </si>
  <si>
    <t>Rashodi vezani uz stanovanje i komunalne pogodnosti</t>
  </si>
  <si>
    <t>08</t>
  </si>
  <si>
    <t>Rekreacija, kultura i religija</t>
  </si>
  <si>
    <t>081</t>
  </si>
  <si>
    <t>082</t>
  </si>
  <si>
    <t>083</t>
  </si>
  <si>
    <t>Službe emitiranja i izdavanja</t>
  </si>
  <si>
    <t>084</t>
  </si>
  <si>
    <t>09</t>
  </si>
  <si>
    <t>Obrazovanje</t>
  </si>
  <si>
    <t>091</t>
  </si>
  <si>
    <t xml:space="preserve">Predškolsko i osnovno obrazovanje </t>
  </si>
  <si>
    <t>0912</t>
  </si>
  <si>
    <t>Osnovno obrazovanje</t>
  </si>
  <si>
    <t>092</t>
  </si>
  <si>
    <t xml:space="preserve">Srednjoškolsko obrazovanje </t>
  </si>
  <si>
    <t>094</t>
  </si>
  <si>
    <t>Visoka naobrazba</t>
  </si>
  <si>
    <t>Socijalna zaštita</t>
  </si>
  <si>
    <t>106</t>
  </si>
  <si>
    <t>Stanovanje</t>
  </si>
  <si>
    <t>1060</t>
  </si>
  <si>
    <t>109</t>
  </si>
  <si>
    <t xml:space="preserve"> Prihod za posebne nemjene</t>
  </si>
  <si>
    <t>REBALANS PRORAČUNA OPĆINE ZADVARJE ZA 2023.</t>
  </si>
  <si>
    <t>IZMJENA</t>
  </si>
  <si>
    <t xml:space="preserve">REBALANS </t>
  </si>
  <si>
    <t>K600001 Razvoj nove stambene zone</t>
  </si>
  <si>
    <t>REBALANS PRORAČUN OPĆINE ZADVARJE ZA 2023. GODINU</t>
  </si>
  <si>
    <t>0830</t>
  </si>
  <si>
    <t>Ostvarenje</t>
  </si>
  <si>
    <t>REBALANS PRORAČUNA OPĆINE ZADVARJE ZA 2023.  GODINU</t>
  </si>
  <si>
    <t>Promijena</t>
  </si>
  <si>
    <t>REBALANS</t>
  </si>
  <si>
    <t>REBALANS PRORAČUNA OPĆINE ZADVARJE ZA 2023. GODINU</t>
  </si>
  <si>
    <t>Rebalans</t>
  </si>
  <si>
    <t>REBALANS PRORAČUN OPĆINE ZADVARJE ZA 2023.  GODINU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</si>
</sst>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\ &quot;kn&quot;"/>
    <numFmt numFmtId="173" formatCode="_-* #,##0.00\ [$€-1]_-;\-* #,##0.00\ [$€-1]_-;_-* &quot;-&quot;??\ [$€-1]_-;_-@_-"/>
  </numFmts>
  <fonts count="7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7"/>
      <name val="Calibri"/>
      <family val="2"/>
    </font>
    <font>
      <sz val="12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i/>
      <sz val="10"/>
      <name val="Calibri"/>
      <family val="2"/>
    </font>
    <font>
      <sz val="6"/>
      <name val="Calibri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21" borderId="1" applyNumberFormat="0" applyFont="0" applyAlignment="0" applyProtection="0"/>
    <xf numFmtId="0" fontId="57" fillId="22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8" fillId="29" borderId="4" applyNumberFormat="0" applyAlignment="0" applyProtection="0"/>
    <xf numFmtId="0" fontId="59" fillId="29" borderId="5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7" fillId="31" borderId="0" applyNumberFormat="0" applyBorder="0" applyAlignment="0" applyProtection="0"/>
    <xf numFmtId="0" fontId="6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33" borderId="10" applyNumberFormat="0" applyAlignment="0" applyProtection="0"/>
    <xf numFmtId="0" fontId="10" fillId="31" borderId="11" applyNumberFormat="0" applyProtection="0">
      <alignment vertical="center"/>
    </xf>
    <xf numFmtId="0" fontId="11" fillId="31" borderId="11" applyNumberFormat="0" applyProtection="0">
      <alignment vertical="center"/>
    </xf>
    <xf numFmtId="0" fontId="10" fillId="31" borderId="11" applyNumberFormat="0" applyProtection="0">
      <alignment horizontal="left" vertical="center" indent="1"/>
    </xf>
    <xf numFmtId="0" fontId="10" fillId="31" borderId="11" applyNumberFormat="0" applyProtection="0">
      <alignment horizontal="left" vertical="top" indent="1"/>
    </xf>
    <xf numFmtId="0" fontId="10" fillId="34" borderId="0" applyNumberFormat="0" applyProtection="0">
      <alignment horizontal="left" vertical="center" indent="1"/>
    </xf>
    <xf numFmtId="0" fontId="2" fillId="20" borderId="11" applyNumberFormat="0" applyProtection="0">
      <alignment horizontal="right" vertical="center"/>
    </xf>
    <xf numFmtId="0" fontId="2" fillId="35" borderId="11" applyNumberFormat="0" applyProtection="0">
      <alignment horizontal="right" vertical="center"/>
    </xf>
    <xf numFmtId="0" fontId="2" fillId="36" borderId="11" applyNumberFormat="0" applyProtection="0">
      <alignment horizontal="right" vertical="center"/>
    </xf>
    <xf numFmtId="0" fontId="2" fillId="37" borderId="11" applyNumberFormat="0" applyProtection="0">
      <alignment horizontal="right" vertical="center"/>
    </xf>
    <xf numFmtId="0" fontId="2" fillId="38" borderId="11" applyNumberFormat="0" applyProtection="0">
      <alignment horizontal="right" vertical="center"/>
    </xf>
    <xf numFmtId="0" fontId="2" fillId="39" borderId="11" applyNumberFormat="0" applyProtection="0">
      <alignment horizontal="right" vertical="center"/>
    </xf>
    <xf numFmtId="0" fontId="2" fillId="40" borderId="11" applyNumberFormat="0" applyProtection="0">
      <alignment horizontal="right" vertical="center"/>
    </xf>
    <xf numFmtId="0" fontId="2" fillId="41" borderId="11" applyNumberFormat="0" applyProtection="0">
      <alignment horizontal="right" vertical="center"/>
    </xf>
    <xf numFmtId="0" fontId="2" fillId="42" borderId="11" applyNumberFormat="0" applyProtection="0">
      <alignment horizontal="right" vertical="center"/>
    </xf>
    <xf numFmtId="0" fontId="10" fillId="43" borderId="12" applyNumberFormat="0" applyProtection="0">
      <alignment horizontal="left" vertical="center" indent="1"/>
    </xf>
    <xf numFmtId="0" fontId="2" fillId="44" borderId="0" applyNumberFormat="0" applyProtection="0">
      <alignment horizontal="left" vertical="center" indent="1"/>
    </xf>
    <xf numFmtId="0" fontId="8" fillId="45" borderId="0" applyNumberFormat="0" applyProtection="0">
      <alignment horizontal="left" vertical="center" indent="1"/>
    </xf>
    <xf numFmtId="0" fontId="10" fillId="34" borderId="11" applyNumberFormat="0" applyProtection="0">
      <alignment horizontal="center" vertical="top"/>
    </xf>
    <xf numFmtId="0" fontId="2" fillId="44" borderId="0" applyNumberFormat="0" applyProtection="0">
      <alignment horizontal="left" vertical="center" indent="1"/>
    </xf>
    <xf numFmtId="0" fontId="2" fillId="34" borderId="0" applyNumberFormat="0" applyProtection="0">
      <alignment horizontal="left" vertical="center" indent="1"/>
    </xf>
    <xf numFmtId="0" fontId="9" fillId="45" borderId="11" applyNumberFormat="0" applyProtection="0">
      <alignment horizontal="left" vertical="center" indent="1"/>
    </xf>
    <xf numFmtId="0" fontId="9" fillId="45" borderId="11" applyNumberFormat="0" applyProtection="0">
      <alignment horizontal="left" vertical="top" indent="1"/>
    </xf>
    <xf numFmtId="0" fontId="9" fillId="34" borderId="11" applyNumberFormat="0" applyProtection="0">
      <alignment horizontal="left" vertical="center" indent="1"/>
    </xf>
    <xf numFmtId="0" fontId="1" fillId="34" borderId="11" applyNumberFormat="0" applyProtection="0">
      <alignment horizontal="left" vertical="top" indent="1"/>
    </xf>
    <xf numFmtId="0" fontId="1" fillId="46" borderId="11" applyNumberFormat="0" applyProtection="0">
      <alignment horizontal="left" vertical="center" indent="1"/>
    </xf>
    <xf numFmtId="0" fontId="1" fillId="47" borderId="11" applyNumberFormat="0" applyProtection="0">
      <alignment horizontal="left" vertical="center" indent="1"/>
    </xf>
    <xf numFmtId="0" fontId="1" fillId="47" borderId="11" applyNumberFormat="0" applyProtection="0">
      <alignment horizontal="left" vertical="top" indent="1"/>
    </xf>
    <xf numFmtId="0" fontId="1" fillId="44" borderId="11" applyNumberFormat="0" applyProtection="0">
      <alignment horizontal="left" vertical="center" indent="1"/>
    </xf>
    <xf numFmtId="0" fontId="1" fillId="44" borderId="11" applyNumberFormat="0" applyProtection="0">
      <alignment horizontal="left" vertical="top" indent="1"/>
    </xf>
    <xf numFmtId="0" fontId="2" fillId="48" borderId="11" applyNumberFormat="0" applyProtection="0">
      <alignment vertical="center"/>
    </xf>
    <xf numFmtId="0" fontId="12" fillId="48" borderId="11" applyNumberFormat="0" applyProtection="0">
      <alignment vertical="center"/>
    </xf>
    <xf numFmtId="0" fontId="2" fillId="48" borderId="11" applyNumberFormat="0" applyProtection="0">
      <alignment horizontal="left" vertical="center" indent="1"/>
    </xf>
    <xf numFmtId="0" fontId="2" fillId="48" borderId="11" applyNumberFormat="0" applyProtection="0">
      <alignment horizontal="left" vertical="top" indent="1"/>
    </xf>
    <xf numFmtId="4" fontId="2" fillId="49" borderId="11" applyNumberFormat="0" applyProtection="0">
      <alignment horizontal="right" vertical="center"/>
    </xf>
    <xf numFmtId="0" fontId="13" fillId="44" borderId="11" applyNumberFormat="0" applyProtection="0">
      <alignment horizontal="right" vertical="center"/>
    </xf>
    <xf numFmtId="0" fontId="12" fillId="44" borderId="11" applyNumberFormat="0" applyProtection="0">
      <alignment horizontal="right" vertical="center"/>
    </xf>
    <xf numFmtId="0" fontId="2" fillId="34" borderId="11" applyNumberFormat="0" applyProtection="0">
      <alignment horizontal="left" vertical="center" indent="1"/>
    </xf>
    <xf numFmtId="0" fontId="10" fillId="34" borderId="11" applyNumberFormat="0" applyProtection="0">
      <alignment horizontal="center" vertical="top" wrapText="1"/>
    </xf>
    <xf numFmtId="0" fontId="14" fillId="50" borderId="0" applyNumberFormat="0" applyProtection="0">
      <alignment horizontal="left" vertical="center" indent="1"/>
    </xf>
    <xf numFmtId="0" fontId="15" fillId="44" borderId="11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3" applyNumberFormat="0" applyFill="0" applyAlignment="0" applyProtection="0"/>
    <xf numFmtId="0" fontId="72" fillId="51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3" fillId="0" borderId="0" xfId="54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86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42" fillId="52" borderId="0" xfId="0" applyNumberFormat="1" applyFont="1" applyFill="1" applyAlignment="1">
      <alignment horizontal="left" vertical="center"/>
    </xf>
    <xf numFmtId="0" fontId="40" fillId="52" borderId="0" xfId="0" applyFont="1" applyFill="1" applyAlignment="1">
      <alignment vertical="center"/>
    </xf>
    <xf numFmtId="0" fontId="0" fillId="52" borderId="0" xfId="0" applyFont="1" applyFill="1" applyAlignment="1">
      <alignment vertical="center"/>
    </xf>
    <xf numFmtId="0" fontId="41" fillId="52" borderId="0" xfId="0" applyFont="1" applyFill="1" applyAlignment="1">
      <alignment vertical="center"/>
    </xf>
    <xf numFmtId="0" fontId="44" fillId="52" borderId="0" xfId="0" applyFont="1" applyFill="1" applyAlignment="1">
      <alignment vertical="center"/>
    </xf>
    <xf numFmtId="0" fontId="47" fillId="53" borderId="0" xfId="0" applyFont="1" applyFill="1" applyAlignment="1">
      <alignment horizontal="left" vertical="center"/>
    </xf>
    <xf numFmtId="0" fontId="48" fillId="53" borderId="0" xfId="0" applyFont="1" applyFill="1" applyAlignment="1">
      <alignment vertical="center"/>
    </xf>
    <xf numFmtId="0" fontId="37" fillId="53" borderId="0" xfId="0" applyFont="1" applyFill="1" applyAlignment="1">
      <alignment vertical="center"/>
    </xf>
    <xf numFmtId="0" fontId="49" fillId="53" borderId="0" xfId="0" applyFont="1" applyFill="1" applyAlignment="1">
      <alignment vertical="center"/>
    </xf>
    <xf numFmtId="0" fontId="50" fillId="53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2" fillId="0" borderId="0" xfId="0" applyFont="1" applyFill="1" applyAlignment="1">
      <alignment horizontal="left" vertical="center"/>
    </xf>
    <xf numFmtId="0" fontId="3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1" fillId="6" borderId="0" xfId="0" applyFont="1" applyFill="1" applyAlignment="1" applyProtection="1">
      <alignment vertical="center"/>
      <protection locked="0"/>
    </xf>
    <xf numFmtId="0" fontId="44" fillId="6" borderId="0" xfId="0" applyFont="1" applyFill="1" applyAlignment="1" applyProtection="1">
      <alignment vertical="center"/>
      <protection locked="0"/>
    </xf>
    <xf numFmtId="49" fontId="27" fillId="0" borderId="0" xfId="0" applyNumberFormat="1" applyFont="1" applyAlignment="1">
      <alignment horizontal="left" vertical="center"/>
    </xf>
    <xf numFmtId="49" fontId="45" fillId="0" borderId="0" xfId="0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37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8" fillId="54" borderId="0" xfId="0" applyFont="1" applyFill="1" applyAlignment="1">
      <alignment vertical="center"/>
    </xf>
    <xf numFmtId="0" fontId="37" fillId="54" borderId="0" xfId="0" applyFont="1" applyFill="1" applyAlignment="1">
      <alignment vertical="center"/>
    </xf>
    <xf numFmtId="0" fontId="49" fillId="54" borderId="0" xfId="0" applyFont="1" applyFill="1" applyAlignment="1">
      <alignment vertical="center"/>
    </xf>
    <xf numFmtId="0" fontId="44" fillId="54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49" fontId="42" fillId="0" borderId="0" xfId="0" applyNumberFormat="1" applyFont="1" applyFill="1" applyAlignment="1">
      <alignment horizontal="left" vertical="center"/>
    </xf>
    <xf numFmtId="49" fontId="27" fillId="0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" fillId="49" borderId="11" xfId="95" applyNumberFormat="1" applyAlignment="1">
      <alignment horizontal="right" vertical="center"/>
    </xf>
    <xf numFmtId="0" fontId="17" fillId="0" borderId="14" xfId="57" applyFont="1" applyBorder="1" applyAlignment="1">
      <alignment horizontal="center"/>
      <protection/>
    </xf>
    <xf numFmtId="0" fontId="17" fillId="0" borderId="14" xfId="57" applyFont="1" applyBorder="1">
      <alignment/>
      <protection/>
    </xf>
    <xf numFmtId="0" fontId="17" fillId="0" borderId="14" xfId="57" applyFont="1" applyFill="1" applyBorder="1">
      <alignment/>
      <protection/>
    </xf>
    <xf numFmtId="3" fontId="17" fillId="0" borderId="14" xfId="57" applyNumberFormat="1" applyFont="1" applyFill="1" applyBorder="1" applyAlignment="1">
      <alignment horizontal="right"/>
      <protection/>
    </xf>
    <xf numFmtId="0" fontId="17" fillId="55" borderId="14" xfId="57" applyFont="1" applyFill="1" applyBorder="1" applyAlignment="1">
      <alignment vertical="center" wrapText="1"/>
      <protection/>
    </xf>
    <xf numFmtId="49" fontId="17" fillId="55" borderId="14" xfId="57" applyNumberFormat="1" applyFont="1" applyFill="1" applyBorder="1" applyAlignment="1">
      <alignment horizontal="right" vertical="center"/>
      <protection/>
    </xf>
    <xf numFmtId="3" fontId="17" fillId="55" borderId="14" xfId="57" applyNumberFormat="1" applyFont="1" applyFill="1" applyBorder="1" applyAlignment="1">
      <alignment horizontal="right" vertical="center"/>
      <protection/>
    </xf>
    <xf numFmtId="49" fontId="16" fillId="0" borderId="14" xfId="57" applyNumberFormat="1" applyFont="1" applyFill="1" applyBorder="1" applyAlignment="1">
      <alignment horizontal="right" vertical="center"/>
      <protection/>
    </xf>
    <xf numFmtId="0" fontId="16" fillId="0" borderId="14" xfId="57" applyFont="1" applyFill="1" applyBorder="1" applyAlignment="1">
      <alignment vertical="center" wrapText="1"/>
      <protection/>
    </xf>
    <xf numFmtId="3" fontId="16" fillId="0" borderId="14" xfId="57" applyNumberFormat="1" applyFont="1" applyFill="1" applyBorder="1" applyAlignment="1">
      <alignment horizontal="right" vertical="center"/>
      <protection/>
    </xf>
    <xf numFmtId="3" fontId="17" fillId="0" borderId="14" xfId="57" applyNumberFormat="1" applyFont="1" applyFill="1" applyBorder="1">
      <alignment/>
      <protection/>
    </xf>
    <xf numFmtId="0" fontId="41" fillId="5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4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71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horizontal="right" vertical="center"/>
    </xf>
    <xf numFmtId="0" fontId="10" fillId="0" borderId="16" xfId="0" applyFont="1" applyBorder="1" applyAlignment="1" quotePrefix="1">
      <alignment horizontal="left" wrapText="1"/>
    </xf>
    <xf numFmtId="0" fontId="10" fillId="0" borderId="17" xfId="0" applyFont="1" applyBorder="1" applyAlignment="1" quotePrefix="1">
      <alignment horizontal="left" wrapText="1"/>
    </xf>
    <xf numFmtId="0" fontId="10" fillId="0" borderId="17" xfId="0" applyFont="1" applyBorder="1" applyAlignment="1" quotePrefix="1">
      <alignment horizontal="center" wrapText="1"/>
    </xf>
    <xf numFmtId="0" fontId="10" fillId="0" borderId="17" xfId="0" applyNumberFormat="1" applyFont="1" applyFill="1" applyBorder="1" applyAlignment="1" applyProtection="1" quotePrefix="1">
      <alignment horizontal="left"/>
      <protection/>
    </xf>
    <xf numFmtId="0" fontId="10" fillId="56" borderId="14" xfId="0" applyNumberFormat="1" applyFont="1" applyFill="1" applyBorder="1" applyAlignment="1" applyProtection="1">
      <alignment horizontal="center" vertical="center" wrapText="1"/>
      <protection/>
    </xf>
    <xf numFmtId="3" fontId="2" fillId="2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9" fillId="2" borderId="16" xfId="0" applyFont="1" applyFill="1" applyBorder="1" applyAlignment="1">
      <alignment horizontal="left" vertical="center"/>
    </xf>
    <xf numFmtId="0" fontId="1" fillId="2" borderId="17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Border="1" applyAlignment="1">
      <alignment horizontal="right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10" fillId="57" borderId="16" xfId="0" applyNumberFormat="1" applyFont="1" applyFill="1" applyBorder="1" applyAlignment="1" quotePrefix="1">
      <alignment horizontal="right"/>
    </xf>
    <xf numFmtId="3" fontId="10" fillId="2" borderId="16" xfId="0" applyNumberFormat="1" applyFont="1" applyFill="1" applyBorder="1" applyAlignment="1" quotePrefix="1">
      <alignment horizontal="right"/>
    </xf>
    <xf numFmtId="3" fontId="10" fillId="2" borderId="14" xfId="0" applyNumberFormat="1" applyFont="1" applyFill="1" applyBorder="1" applyAlignment="1" applyProtection="1">
      <alignment horizontal="right" wrapText="1"/>
      <protection/>
    </xf>
    <xf numFmtId="3" fontId="10" fillId="0" borderId="14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3" fontId="8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41" fillId="0" borderId="0" xfId="0" applyNumberFormat="1" applyFont="1" applyAlignment="1">
      <alignment vertical="center"/>
    </xf>
    <xf numFmtId="173" fontId="41" fillId="5" borderId="0" xfId="0" applyNumberFormat="1" applyFont="1" applyFill="1" applyAlignment="1">
      <alignment horizontal="center" vertical="center"/>
    </xf>
    <xf numFmtId="173" fontId="41" fillId="52" borderId="0" xfId="0" applyNumberFormat="1" applyFont="1" applyFill="1" applyAlignment="1">
      <alignment vertical="center"/>
    </xf>
    <xf numFmtId="173" fontId="49" fillId="53" borderId="0" xfId="0" applyNumberFormat="1" applyFont="1" applyFill="1" applyAlignment="1">
      <alignment vertical="center"/>
    </xf>
    <xf numFmtId="173" fontId="49" fillId="0" borderId="0" xfId="0" applyNumberFormat="1" applyFont="1" applyAlignment="1">
      <alignment vertical="center"/>
    </xf>
    <xf numFmtId="173" fontId="43" fillId="5" borderId="0" xfId="56" applyNumberFormat="1" applyFont="1" applyFill="1" applyAlignment="1">
      <alignment vertical="center"/>
      <protection/>
    </xf>
    <xf numFmtId="173" fontId="43" fillId="6" borderId="0" xfId="0" applyNumberFormat="1" applyFont="1" applyFill="1" applyAlignment="1">
      <alignment vertical="center"/>
    </xf>
    <xf numFmtId="173" fontId="3" fillId="0" borderId="0" xfId="0" applyNumberFormat="1" applyFont="1" applyAlignment="1">
      <alignment vertical="center"/>
    </xf>
    <xf numFmtId="173" fontId="43" fillId="6" borderId="0" xfId="0" applyNumberFormat="1" applyFont="1" applyFill="1" applyAlignment="1" applyProtection="1">
      <alignment vertical="center"/>
      <protection locked="0"/>
    </xf>
    <xf numFmtId="173" fontId="74" fillId="0" borderId="0" xfId="56" applyNumberFormat="1" applyFont="1" applyAlignment="1">
      <alignment vertical="center"/>
      <protection/>
    </xf>
    <xf numFmtId="173" fontId="43" fillId="0" borderId="0" xfId="0" applyNumberFormat="1" applyFont="1" applyBorder="1" applyAlignment="1" applyProtection="1">
      <alignment vertical="center"/>
      <protection locked="0"/>
    </xf>
    <xf numFmtId="173" fontId="49" fillId="0" borderId="0" xfId="0" applyNumberFormat="1" applyFont="1" applyAlignment="1" applyProtection="1">
      <alignment vertical="center"/>
      <protection locked="0"/>
    </xf>
    <xf numFmtId="173" fontId="49" fillId="54" borderId="0" xfId="0" applyNumberFormat="1" applyFont="1" applyFill="1" applyAlignment="1" applyProtection="1">
      <alignment vertical="center"/>
      <protection locked="0"/>
    </xf>
    <xf numFmtId="0" fontId="9" fillId="56" borderId="14" xfId="0" applyNumberFormat="1" applyFont="1" applyFill="1" applyBorder="1" applyAlignment="1" applyProtection="1">
      <alignment horizontal="left" wrapText="1"/>
      <protection/>
    </xf>
    <xf numFmtId="49" fontId="17" fillId="58" borderId="14" xfId="57" applyNumberFormat="1" applyFont="1" applyFill="1" applyBorder="1" applyAlignment="1">
      <alignment horizontal="right" vertical="center"/>
      <protection/>
    </xf>
    <xf numFmtId="0" fontId="17" fillId="58" borderId="14" xfId="57" applyFont="1" applyFill="1" applyBorder="1" applyAlignment="1">
      <alignment vertical="center" wrapText="1"/>
      <protection/>
    </xf>
    <xf numFmtId="3" fontId="17" fillId="58" borderId="14" xfId="57" applyNumberFormat="1" applyFont="1" applyFill="1" applyBorder="1" applyAlignment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56" borderId="18" xfId="0" applyNumberFormat="1" applyFont="1" applyFill="1" applyBorder="1" applyAlignment="1">
      <alignment horizontal="right"/>
    </xf>
    <xf numFmtId="0" fontId="18" fillId="0" borderId="14" xfId="57" applyFont="1" applyBorder="1" applyAlignment="1">
      <alignment horizontal="left" vertical="center"/>
      <protection/>
    </xf>
    <xf numFmtId="0" fontId="18" fillId="0" borderId="14" xfId="57" applyFont="1" applyBorder="1" applyAlignment="1">
      <alignment horizontal="right" vertical="center"/>
      <protection/>
    </xf>
    <xf numFmtId="0" fontId="1" fillId="2" borderId="14" xfId="0" applyFont="1" applyFill="1" applyBorder="1" applyAlignment="1" quotePrefix="1">
      <alignment horizontal="left" wrapText="1"/>
    </xf>
    <xf numFmtId="0" fontId="26" fillId="56" borderId="14" xfId="0" applyFont="1" applyFill="1" applyBorder="1" applyAlignment="1" quotePrefix="1">
      <alignment horizontal="left" wrapText="1"/>
    </xf>
    <xf numFmtId="3" fontId="2" fillId="2" borderId="18" xfId="0" applyNumberFormat="1" applyFont="1" applyFill="1" applyBorder="1" applyAlignment="1">
      <alignment horizontal="left"/>
    </xf>
    <xf numFmtId="0" fontId="1" fillId="56" borderId="14" xfId="0" applyNumberFormat="1" applyFont="1" applyFill="1" applyBorder="1" applyAlignment="1" applyProtection="1">
      <alignment horizontal="left" wrapText="1"/>
      <protection/>
    </xf>
    <xf numFmtId="3" fontId="2" fillId="2" borderId="14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 applyProtection="1">
      <alignment wrapText="1"/>
      <protection/>
    </xf>
    <xf numFmtId="0" fontId="9" fillId="56" borderId="14" xfId="0" applyNumberFormat="1" applyFont="1" applyFill="1" applyBorder="1" applyAlignment="1" applyProtection="1">
      <alignment wrapText="1"/>
      <protection/>
    </xf>
    <xf numFmtId="0" fontId="9" fillId="56" borderId="14" xfId="0" applyNumberFormat="1" applyFont="1" applyFill="1" applyBorder="1" applyAlignment="1" applyProtection="1">
      <alignment horizontal="left"/>
      <protection/>
    </xf>
    <xf numFmtId="3" fontId="2" fillId="56" borderId="14" xfId="0" applyNumberFormat="1" applyFont="1" applyFill="1" applyBorder="1" applyAlignment="1">
      <alignment/>
    </xf>
    <xf numFmtId="0" fontId="26" fillId="56" borderId="14" xfId="0" applyFont="1" applyFill="1" applyBorder="1" applyAlignment="1">
      <alignment horizontal="left"/>
    </xf>
    <xf numFmtId="0" fontId="1" fillId="0" borderId="14" xfId="0" applyFont="1" applyFill="1" applyBorder="1" applyAlignment="1" quotePrefix="1">
      <alignment horizontal="left"/>
    </xf>
    <xf numFmtId="0" fontId="26" fillId="2" borderId="14" xfId="0" applyFont="1" applyFill="1" applyBorder="1" applyAlignment="1">
      <alignment horizontal="left" wrapText="1"/>
    </xf>
    <xf numFmtId="0" fontId="26" fillId="2" borderId="14" xfId="0" applyFont="1" applyFill="1" applyBorder="1" applyAlignment="1" quotePrefix="1">
      <alignment horizontal="left"/>
    </xf>
    <xf numFmtId="0" fontId="1" fillId="2" borderId="14" xfId="0" applyFont="1" applyFill="1" applyBorder="1" applyAlignment="1" quotePrefix="1">
      <alignment horizontal="left"/>
    </xf>
    <xf numFmtId="3" fontId="2" fillId="0" borderId="14" xfId="0" applyNumberFormat="1" applyFont="1" applyBorder="1" applyAlignment="1">
      <alignment/>
    </xf>
    <xf numFmtId="3" fontId="2" fillId="2" borderId="14" xfId="0" applyNumberFormat="1" applyFont="1" applyFill="1" applyBorder="1" applyAlignment="1">
      <alignment/>
    </xf>
    <xf numFmtId="0" fontId="1" fillId="2" borderId="14" xfId="0" applyNumberFormat="1" applyFont="1" applyFill="1" applyBorder="1" applyAlignment="1" applyProtection="1">
      <alignment horizontal="left" wrapText="1"/>
      <protection/>
    </xf>
    <xf numFmtId="0" fontId="9" fillId="2" borderId="14" xfId="0" applyNumberFormat="1" applyFont="1" applyFill="1" applyBorder="1" applyAlignment="1" applyProtection="1">
      <alignment horizontal="left" wrapText="1"/>
      <protection/>
    </xf>
    <xf numFmtId="3" fontId="10" fillId="56" borderId="18" xfId="0" applyNumberFormat="1" applyFont="1" applyFill="1" applyBorder="1" applyAlignment="1">
      <alignment/>
    </xf>
    <xf numFmtId="0" fontId="10" fillId="57" borderId="14" xfId="0" applyFont="1" applyFill="1" applyBorder="1" applyAlignment="1">
      <alignment horizontal="center" wrapText="1"/>
    </xf>
    <xf numFmtId="0" fontId="10" fillId="57" borderId="18" xfId="0" applyNumberFormat="1" applyFont="1" applyFill="1" applyBorder="1" applyAlignment="1" applyProtection="1">
      <alignment horizontal="center" wrapText="1"/>
      <protection/>
    </xf>
    <xf numFmtId="0" fontId="10" fillId="57" borderId="14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3" fontId="2" fillId="56" borderId="14" xfId="0" applyNumberFormat="1" applyFont="1" applyFill="1" applyBorder="1" applyAlignment="1">
      <alignment horizontal="right"/>
    </xf>
    <xf numFmtId="0" fontId="1" fillId="56" borderId="14" xfId="0" applyFont="1" applyFill="1" applyBorder="1" applyAlignment="1">
      <alignment horizontal="left" wrapText="1"/>
    </xf>
    <xf numFmtId="0" fontId="9" fillId="56" borderId="14" xfId="0" applyFont="1" applyFill="1" applyBorder="1" applyAlignment="1">
      <alignment wrapText="1"/>
    </xf>
    <xf numFmtId="3" fontId="1" fillId="2" borderId="14" xfId="0" applyNumberFormat="1" applyFont="1" applyFill="1" applyBorder="1" applyAlignment="1" quotePrefix="1">
      <alignment horizontal="left"/>
    </xf>
    <xf numFmtId="3" fontId="2" fillId="56" borderId="14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17" fillId="0" borderId="14" xfId="57" applyFont="1" applyBorder="1" applyAlignment="1">
      <alignment horizontal="center" vertical="center" wrapText="1"/>
      <protection/>
    </xf>
    <xf numFmtId="173" fontId="41" fillId="0" borderId="0" xfId="0" applyNumberFormat="1" applyFont="1" applyAlignment="1">
      <alignment vertical="center"/>
    </xf>
    <xf numFmtId="173" fontId="43" fillId="5" borderId="0" xfId="56" applyNumberFormat="1" applyFont="1" applyFill="1" applyAlignment="1">
      <alignment vertical="center"/>
      <protection/>
    </xf>
    <xf numFmtId="0" fontId="4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3" fontId="43" fillId="6" borderId="0" xfId="0" applyNumberFormat="1" applyFont="1" applyFill="1" applyAlignment="1" applyProtection="1">
      <alignment vertical="center"/>
      <protection locked="0"/>
    </xf>
    <xf numFmtId="173" fontId="49" fillId="0" borderId="0" xfId="0" applyNumberFormat="1" applyFont="1" applyAlignment="1" applyProtection="1">
      <alignment vertical="center"/>
      <protection locked="0"/>
    </xf>
    <xf numFmtId="0" fontId="52" fillId="0" borderId="0" xfId="0" applyFont="1" applyAlignment="1">
      <alignment horizontal="left" vertical="center"/>
    </xf>
    <xf numFmtId="0" fontId="9" fillId="56" borderId="14" xfId="0" applyFont="1" applyFill="1" applyBorder="1" applyAlignment="1">
      <alignment horizontal="left"/>
    </xf>
    <xf numFmtId="3" fontId="2" fillId="56" borderId="18" xfId="0" applyNumberFormat="1" applyFont="1" applyFill="1" applyBorder="1" applyAlignment="1">
      <alignment horizontal="right"/>
    </xf>
    <xf numFmtId="0" fontId="26" fillId="56" borderId="14" xfId="0" applyFont="1" applyFill="1" applyBorder="1" applyAlignment="1">
      <alignment horizontal="left" wrapText="1"/>
    </xf>
    <xf numFmtId="0" fontId="26" fillId="56" borderId="14" xfId="0" applyFont="1" applyFill="1" applyBorder="1" applyAlignment="1" quotePrefix="1">
      <alignment horizontal="left"/>
    </xf>
    <xf numFmtId="0" fontId="1" fillId="56" borderId="14" xfId="0" applyFont="1" applyFill="1" applyBorder="1" applyAlignment="1" quotePrefix="1">
      <alignment horizontal="left"/>
    </xf>
    <xf numFmtId="3" fontId="2" fillId="2" borderId="18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wrapText="1"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3" fontId="10" fillId="56" borderId="18" xfId="0" applyNumberFormat="1" applyFont="1" applyFill="1" applyBorder="1" applyAlignment="1">
      <alignment horizontal="left"/>
    </xf>
    <xf numFmtId="0" fontId="9" fillId="56" borderId="14" xfId="0" applyFont="1" applyFill="1" applyBorder="1" applyAlignment="1">
      <alignment horizontal="left" wrapText="1"/>
    </xf>
    <xf numFmtId="0" fontId="10" fillId="57" borderId="14" xfId="0" applyFont="1" applyFill="1" applyBorder="1" applyAlignment="1">
      <alignment horizontal="center" vertical="center" wrapText="1"/>
    </xf>
    <xf numFmtId="0" fontId="10" fillId="57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7" fillId="0" borderId="14" xfId="57" applyFont="1" applyFill="1" applyBorder="1" applyAlignment="1">
      <alignment vertical="center"/>
      <protection/>
    </xf>
    <xf numFmtId="3" fontId="17" fillId="0" borderId="14" xfId="57" applyNumberFormat="1" applyFont="1" applyFill="1" applyBorder="1" applyAlignment="1">
      <alignment horizontal="right" vertical="center"/>
      <protection/>
    </xf>
    <xf numFmtId="49" fontId="27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0" fontId="41" fillId="6" borderId="0" xfId="0" applyFont="1" applyFill="1" applyAlignment="1" applyProtection="1">
      <alignment horizontal="left" vertical="center" wrapText="1"/>
      <protection locked="0"/>
    </xf>
    <xf numFmtId="49" fontId="42" fillId="6" borderId="0" xfId="0" applyNumberFormat="1" applyFont="1" applyFill="1" applyAlignment="1">
      <alignment horizontal="left" vertical="center"/>
    </xf>
    <xf numFmtId="49" fontId="27" fillId="6" borderId="0" xfId="0" applyNumberFormat="1" applyFont="1" applyFill="1" applyAlignment="1">
      <alignment horizontal="center" vertical="center"/>
    </xf>
    <xf numFmtId="0" fontId="43" fillId="6" borderId="0" xfId="0" applyFont="1" applyFill="1" applyAlignment="1" applyProtection="1">
      <alignment horizontal="left" vertical="center" wrapText="1"/>
      <protection locked="0"/>
    </xf>
    <xf numFmtId="0" fontId="47" fillId="0" borderId="0" xfId="0" applyFont="1" applyAlignment="1">
      <alignment horizontal="center" vertical="center"/>
    </xf>
    <xf numFmtId="49" fontId="42" fillId="6" borderId="0" xfId="0" applyNumberFormat="1" applyFont="1" applyFill="1" applyAlignment="1">
      <alignment horizontal="center" vertical="center"/>
    </xf>
    <xf numFmtId="0" fontId="41" fillId="6" borderId="0" xfId="0" applyFont="1" applyFill="1" applyAlignment="1" applyProtection="1">
      <alignment horizontal="left" vertical="center"/>
      <protection locked="0"/>
    </xf>
    <xf numFmtId="0" fontId="43" fillId="6" borderId="0" xfId="0" applyFont="1" applyFill="1" applyAlignment="1" applyProtection="1">
      <alignment horizontal="left" vertical="center"/>
      <protection locked="0"/>
    </xf>
    <xf numFmtId="49" fontId="27" fillId="0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41" fillId="6" borderId="0" xfId="0" applyFont="1" applyFill="1" applyAlignment="1">
      <alignment horizontal="left" vertical="center" wrapText="1"/>
    </xf>
    <xf numFmtId="0" fontId="37" fillId="0" borderId="0" xfId="0" applyFont="1" applyAlignment="1" applyProtection="1">
      <alignment horizontal="left" vertical="center" wrapText="1"/>
      <protection locked="0"/>
    </xf>
    <xf numFmtId="0" fontId="41" fillId="6" borderId="0" xfId="0" applyFont="1" applyFill="1" applyAlignment="1">
      <alignment horizontal="left" vertical="center"/>
    </xf>
    <xf numFmtId="0" fontId="43" fillId="6" borderId="0" xfId="0" applyFont="1" applyFill="1" applyBorder="1" applyAlignment="1" applyProtection="1">
      <alignment horizontal="left" vertical="center" wrapText="1"/>
      <protection locked="0"/>
    </xf>
    <xf numFmtId="0" fontId="27" fillId="5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42" fillId="5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17" fillId="0" borderId="19" xfId="57" applyFont="1" applyBorder="1" applyAlignment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0" xfId="0" applyFont="1" applyAlignment="1">
      <alignment wrapText="1"/>
    </xf>
    <xf numFmtId="0" fontId="10" fillId="57" borderId="16" xfId="0" applyNumberFormat="1" applyFont="1" applyFill="1" applyBorder="1" applyAlignment="1" applyProtection="1">
      <alignment horizontal="left" vertical="center" wrapText="1"/>
      <protection/>
    </xf>
    <xf numFmtId="0" fontId="10" fillId="57" borderId="17" xfId="0" applyNumberFormat="1" applyFont="1" applyFill="1" applyBorder="1" applyAlignment="1" applyProtection="1">
      <alignment horizontal="left" vertical="center" wrapText="1"/>
      <protection/>
    </xf>
    <xf numFmtId="0" fontId="10" fillId="57" borderId="18" xfId="0" applyNumberFormat="1" applyFont="1" applyFill="1" applyBorder="1" applyAlignment="1" applyProtection="1">
      <alignment horizontal="left" vertical="center" wrapText="1"/>
      <protection/>
    </xf>
    <xf numFmtId="0" fontId="10" fillId="2" borderId="16" xfId="0" applyNumberFormat="1" applyFont="1" applyFill="1" applyBorder="1" applyAlignment="1" applyProtection="1">
      <alignment horizontal="left" vertical="center" wrapText="1"/>
      <protection/>
    </xf>
    <xf numFmtId="0" fontId="10" fillId="2" borderId="17" xfId="0" applyNumberFormat="1" applyFont="1" applyFill="1" applyBorder="1" applyAlignment="1" applyProtection="1">
      <alignment horizontal="left" vertical="center" wrapText="1"/>
      <protection/>
    </xf>
    <xf numFmtId="0" fontId="10" fillId="2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NumberFormat="1" applyFont="1" applyFill="1" applyBorder="1" applyAlignment="1" applyProtection="1" quotePrefix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vertical="center" wrapText="1"/>
      <protection/>
    </xf>
    <xf numFmtId="0" fontId="9" fillId="0" borderId="16" xfId="0" applyFont="1" applyFill="1" applyBorder="1" applyAlignment="1" quotePrefix="1">
      <alignment horizontal="left" vertical="center"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9" fillId="2" borderId="16" xfId="0" applyNumberFormat="1" applyFont="1" applyFill="1" applyBorder="1" applyAlignment="1" applyProtection="1">
      <alignment horizontal="left" vertical="center" wrapText="1"/>
      <protection/>
    </xf>
    <xf numFmtId="0" fontId="1" fillId="2" borderId="17" xfId="0" applyNumberFormat="1" applyFont="1" applyFill="1" applyBorder="1" applyAlignment="1" applyProtection="1">
      <alignment vertical="center" wrapText="1"/>
      <protection/>
    </xf>
    <xf numFmtId="0" fontId="1" fillId="2" borderId="17" xfId="0" applyNumberFormat="1" applyFont="1" applyFill="1" applyBorder="1" applyAlignment="1" applyProtection="1">
      <alignment vertical="center"/>
      <protection/>
    </xf>
    <xf numFmtId="0" fontId="9" fillId="0" borderId="16" xfId="0" applyNumberFormat="1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 quotePrefix="1">
      <alignment horizontal="left" vertical="center"/>
    </xf>
    <xf numFmtId="0" fontId="9" fillId="2" borderId="16" xfId="0" applyNumberFormat="1" applyFont="1" applyFill="1" applyBorder="1" applyAlignment="1" applyProtection="1" quotePrefix="1">
      <alignment horizontal="left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76" fillId="0" borderId="0" xfId="0" applyNumberFormat="1" applyFont="1" applyFill="1" applyBorder="1" applyAlignment="1" applyProtection="1">
      <alignment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9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9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 1" xfId="33"/>
    <cellStyle name="Bilješka" xfId="34"/>
    <cellStyle name="Dobro" xfId="35"/>
    <cellStyle name="Heading 1 1" xfId="36"/>
    <cellStyle name="Heading 2 1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 1" xfId="52"/>
    <cellStyle name="Neutralno" xfId="53"/>
    <cellStyle name="Normal 2" xfId="54"/>
    <cellStyle name="Normal 3" xfId="55"/>
    <cellStyle name="Normal 4" xfId="56"/>
    <cellStyle name="Normal_REBALANS CERNA1" xfId="57"/>
    <cellStyle name="Obično 2" xfId="58"/>
    <cellStyle name="Percent" xfId="59"/>
    <cellStyle name="Povezana ćelija" xfId="60"/>
    <cellStyle name="Provjera ćelije" xfId="61"/>
    <cellStyle name="SAPBEXaggData" xfId="62"/>
    <cellStyle name="SAPBEXaggDataEmph" xfId="63"/>
    <cellStyle name="SAPBEXaggItem" xfId="64"/>
    <cellStyle name="SAPBEXaggItemX" xfId="65"/>
    <cellStyle name="SAPBEXchaText" xfId="66"/>
    <cellStyle name="SAPBEXexcBad7" xfId="67"/>
    <cellStyle name="SAPBEXexcBad8" xfId="68"/>
    <cellStyle name="SAPBEXexcBad9" xfId="69"/>
    <cellStyle name="SAPBEXexcCritical4" xfId="70"/>
    <cellStyle name="SAPBEXexcCritical5" xfId="71"/>
    <cellStyle name="SAPBEXexcCritical6" xfId="72"/>
    <cellStyle name="SAPBEXexcGood1" xfId="73"/>
    <cellStyle name="SAPBEXexcGood2" xfId="74"/>
    <cellStyle name="SAPBEXexcGood3" xfId="75"/>
    <cellStyle name="SAPBEXfilterDrill" xfId="76"/>
    <cellStyle name="SAPBEXfilterItem" xfId="77"/>
    <cellStyle name="SAPBEXfilterText" xfId="78"/>
    <cellStyle name="SAPBEXformats" xfId="79"/>
    <cellStyle name="SAPBEXheaderItem" xfId="80"/>
    <cellStyle name="SAPBEXheaderText" xfId="81"/>
    <cellStyle name="SAPBEXHLevel0" xfId="82"/>
    <cellStyle name="SAPBEXHLevel0X" xfId="83"/>
    <cellStyle name="SAPBEXHLevel1" xfId="84"/>
    <cellStyle name="SAPBEXHLevel1X" xfId="85"/>
    <cellStyle name="SAPBEXHLevel2" xfId="86"/>
    <cellStyle name="SAPBEXHLevel2 2" xfId="87"/>
    <cellStyle name="SAPBEXHLevel2X" xfId="88"/>
    <cellStyle name="SAPBEXHLevel3" xfId="89"/>
    <cellStyle name="SAPBEXHLevel3X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 2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ekst objašnjenja" xfId="102"/>
    <cellStyle name="Tekst upozorenja" xfId="103"/>
    <cellStyle name="Ukupni zbroj" xfId="104"/>
    <cellStyle name="Unos" xfId="105"/>
    <cellStyle name="Currency" xfId="106"/>
    <cellStyle name="Currency [0]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2"/>
  <sheetViews>
    <sheetView tabSelected="1" view="pageBreakPreview" zoomScale="110" zoomScaleSheetLayoutView="110" zoomScalePageLayoutView="0" workbookViewId="0" topLeftCell="A147">
      <selection activeCell="G5" sqref="G5:G208"/>
    </sheetView>
  </sheetViews>
  <sheetFormatPr defaultColWidth="9.140625" defaultRowHeight="15"/>
  <cols>
    <col min="1" max="1" width="2.421875" style="5" customWidth="1"/>
    <col min="2" max="2" width="2.140625" style="3" customWidth="1"/>
    <col min="3" max="3" width="1.421875" style="7" customWidth="1"/>
    <col min="4" max="4" width="5.140625" style="4" customWidth="1"/>
    <col min="5" max="5" width="50.57421875" style="8" customWidth="1"/>
    <col min="6" max="9" width="20.7109375" style="107" customWidth="1"/>
    <col min="10" max="10" width="9.140625" style="1" customWidth="1"/>
    <col min="11" max="15" width="9.28125" style="104" bestFit="1" customWidth="1"/>
    <col min="16" max="16384" width="9.140625" style="1" customWidth="1"/>
  </cols>
  <sheetData>
    <row r="1" spans="1:15" s="101" customFormat="1" ht="15.75" customHeight="1">
      <c r="A1" s="202" t="s">
        <v>271</v>
      </c>
      <c r="B1" s="202"/>
      <c r="C1" s="202"/>
      <c r="D1" s="202"/>
      <c r="E1" s="202"/>
      <c r="F1" s="202"/>
      <c r="G1" s="202"/>
      <c r="H1" s="202"/>
      <c r="I1" s="202"/>
      <c r="K1" s="103"/>
      <c r="L1" s="103"/>
      <c r="M1" s="103"/>
      <c r="N1" s="103"/>
      <c r="O1" s="103"/>
    </row>
    <row r="2" spans="1:15" s="101" customFormat="1" ht="14.25">
      <c r="A2" s="201"/>
      <c r="B2" s="201"/>
      <c r="C2" s="201"/>
      <c r="D2" s="102"/>
      <c r="E2" s="52"/>
      <c r="F2" s="106"/>
      <c r="G2" s="106"/>
      <c r="H2" s="106"/>
      <c r="I2" s="106"/>
      <c r="K2" s="103"/>
      <c r="L2" s="103"/>
      <c r="M2" s="103"/>
      <c r="N2" s="103"/>
      <c r="O2" s="103"/>
    </row>
    <row r="3" spans="1:15" s="101" customFormat="1" ht="15">
      <c r="A3" s="203" t="s">
        <v>111</v>
      </c>
      <c r="B3" s="203"/>
      <c r="C3" s="203"/>
      <c r="D3" s="203"/>
      <c r="E3" s="203"/>
      <c r="F3" s="203"/>
      <c r="G3" s="203"/>
      <c r="H3" s="203"/>
      <c r="I3" s="203"/>
      <c r="K3" s="103"/>
      <c r="L3" s="103"/>
      <c r="M3" s="103"/>
      <c r="N3" s="103"/>
      <c r="O3" s="103"/>
    </row>
    <row r="4" ht="9.75" customHeight="1"/>
    <row r="5" spans="1:9" ht="30.75" customHeight="1">
      <c r="A5" s="204" t="s">
        <v>104</v>
      </c>
      <c r="B5" s="204"/>
      <c r="C5" s="49"/>
      <c r="D5" s="65" t="s">
        <v>0</v>
      </c>
      <c r="E5" s="49" t="s">
        <v>96</v>
      </c>
      <c r="F5" s="108" t="s">
        <v>110</v>
      </c>
      <c r="G5" s="108"/>
      <c r="H5" s="108" t="s">
        <v>272</v>
      </c>
      <c r="I5" s="108" t="s">
        <v>273</v>
      </c>
    </row>
    <row r="6" spans="1:9" ht="15">
      <c r="A6" s="14" t="s">
        <v>1</v>
      </c>
      <c r="B6" s="15"/>
      <c r="C6" s="16"/>
      <c r="D6" s="17"/>
      <c r="E6" s="18"/>
      <c r="F6" s="109">
        <f>F7</f>
        <v>680611.2795732962</v>
      </c>
      <c r="G6" s="109"/>
      <c r="H6" s="109">
        <f>H7</f>
        <v>71793.83669055681</v>
      </c>
      <c r="I6" s="109">
        <f>I7</f>
        <v>752405.1162638529</v>
      </c>
    </row>
    <row r="7" spans="1:9" ht="15">
      <c r="A7" s="19" t="s">
        <v>2</v>
      </c>
      <c r="B7" s="20"/>
      <c r="C7" s="21"/>
      <c r="D7" s="22"/>
      <c r="E7" s="23"/>
      <c r="F7" s="110">
        <f>F8+F44+F63+F86+F95+F104+F124+F137+F155+F183+F190+F195</f>
        <v>680611.2795732962</v>
      </c>
      <c r="G7" s="110"/>
      <c r="H7" s="110">
        <f>H8+H44+H63+H86+H95+H104+H124+H137+H155+H183+H190+H195</f>
        <v>71793.83669055681</v>
      </c>
      <c r="I7" s="110">
        <f>I8+I44+I63+I86+I95+I104+I124+I137+I155+I183+I190+I195</f>
        <v>752405.1162638529</v>
      </c>
    </row>
    <row r="8" spans="1:9" ht="31.5" customHeight="1">
      <c r="A8" s="194"/>
      <c r="B8" s="194"/>
      <c r="C8" s="195" t="s">
        <v>100</v>
      </c>
      <c r="D8" s="195"/>
      <c r="E8" s="195"/>
      <c r="F8" s="111">
        <f>F10+F15+F20+F23+F26+F28+F32+F36+F39+F42</f>
        <v>83128.43712920565</v>
      </c>
      <c r="G8" s="111"/>
      <c r="H8" s="111">
        <f>H10+H15+H20+H23+H26+H28+H32+H36+H39+H42</f>
        <v>36732.091915853736</v>
      </c>
      <c r="I8" s="111">
        <f>I10+I15+I20+I23+I26+I28+I32+I36+I39+I42</f>
        <v>119860.52904505939</v>
      </c>
    </row>
    <row r="9" spans="1:9" ht="14.25">
      <c r="A9" s="183" t="s">
        <v>3</v>
      </c>
      <c r="B9" s="183"/>
      <c r="C9" s="184" t="s">
        <v>137</v>
      </c>
      <c r="D9" s="185"/>
      <c r="E9" s="185"/>
      <c r="F9" s="112">
        <f>F10</f>
        <v>62977.79674165504</v>
      </c>
      <c r="G9" s="112"/>
      <c r="H9" s="112">
        <f>H10</f>
        <v>43100</v>
      </c>
      <c r="I9" s="112">
        <f>I10</f>
        <v>106077.79674165505</v>
      </c>
    </row>
    <row r="10" spans="1:9" ht="14.25">
      <c r="A10" s="188" t="s">
        <v>3</v>
      </c>
      <c r="B10" s="188"/>
      <c r="C10" s="24"/>
      <c r="D10" s="196" t="s">
        <v>101</v>
      </c>
      <c r="E10" s="196"/>
      <c r="F10" s="113">
        <f>SUM(F11:F13)</f>
        <v>62977.79674165504</v>
      </c>
      <c r="G10" s="113"/>
      <c r="H10" s="113">
        <f>SUM(H11:H13)</f>
        <v>43100</v>
      </c>
      <c r="I10" s="113">
        <f>SUM(I11:I13)</f>
        <v>106077.79674165505</v>
      </c>
    </row>
    <row r="11" spans="1:15" s="2" customFormat="1" ht="14.25">
      <c r="A11" s="9">
        <v>11</v>
      </c>
      <c r="B11" s="10"/>
      <c r="C11" s="11"/>
      <c r="D11" s="66">
        <v>31</v>
      </c>
      <c r="E11" s="25" t="s">
        <v>4</v>
      </c>
      <c r="F11" s="114">
        <v>35915.61610591279</v>
      </c>
      <c r="G11" s="114"/>
      <c r="H11" s="114">
        <v>10600</v>
      </c>
      <c r="I11" s="114">
        <f>F11+H11</f>
        <v>46515.61610591279</v>
      </c>
      <c r="K11" s="105"/>
      <c r="L11" s="105"/>
      <c r="M11" s="105"/>
      <c r="N11" s="105"/>
      <c r="O11" s="105"/>
    </row>
    <row r="12" spans="1:15" s="2" customFormat="1" ht="14.25">
      <c r="A12" s="9">
        <v>11</v>
      </c>
      <c r="B12" s="10"/>
      <c r="C12" s="11"/>
      <c r="D12" s="66">
        <v>32</v>
      </c>
      <c r="E12" s="25" t="s">
        <v>5</v>
      </c>
      <c r="F12" s="114">
        <v>25204.061317937485</v>
      </c>
      <c r="G12" s="114"/>
      <c r="H12" s="114">
        <f>32000</f>
        <v>32000</v>
      </c>
      <c r="I12" s="114">
        <f>F12+H12</f>
        <v>57204.061317937485</v>
      </c>
      <c r="K12" s="105"/>
      <c r="L12" s="105"/>
      <c r="M12" s="105"/>
      <c r="N12" s="105"/>
      <c r="O12" s="105"/>
    </row>
    <row r="13" spans="1:15" s="2" customFormat="1" ht="14.25">
      <c r="A13" s="9">
        <v>11</v>
      </c>
      <c r="B13" s="10"/>
      <c r="C13" s="11"/>
      <c r="D13" s="66">
        <v>34</v>
      </c>
      <c r="E13" s="25" t="s">
        <v>6</v>
      </c>
      <c r="F13" s="114">
        <v>1858.1193178047647</v>
      </c>
      <c r="G13" s="114"/>
      <c r="H13" s="114">
        <v>500</v>
      </c>
      <c r="I13" s="114">
        <f>F13+H13</f>
        <v>2358.1193178047647</v>
      </c>
      <c r="K13" s="105"/>
      <c r="L13" s="105"/>
      <c r="M13" s="105"/>
      <c r="N13" s="105"/>
      <c r="O13" s="105"/>
    </row>
    <row r="14" spans="1:15" ht="14.25">
      <c r="A14" s="183" t="s">
        <v>3</v>
      </c>
      <c r="B14" s="183"/>
      <c r="C14" s="184" t="s">
        <v>137</v>
      </c>
      <c r="D14" s="185"/>
      <c r="E14" s="185"/>
      <c r="F14" s="112">
        <f>F15</f>
        <v>3742.7831972924546</v>
      </c>
      <c r="G14" s="112"/>
      <c r="H14" s="112">
        <f>H15</f>
        <v>450</v>
      </c>
      <c r="I14" s="112">
        <f>I15</f>
        <v>4192.783197292454</v>
      </c>
      <c r="K14" s="105"/>
      <c r="L14" s="105"/>
      <c r="M14" s="105"/>
      <c r="N14" s="105"/>
      <c r="O14" s="105"/>
    </row>
    <row r="15" spans="1:15" ht="15" customHeight="1">
      <c r="A15" s="188" t="s">
        <v>3</v>
      </c>
      <c r="B15" s="188"/>
      <c r="C15" s="24"/>
      <c r="D15" s="186" t="s">
        <v>84</v>
      </c>
      <c r="E15" s="186"/>
      <c r="F15" s="115">
        <f>SUM(F16:F18)</f>
        <v>3742.7831972924546</v>
      </c>
      <c r="G15" s="115"/>
      <c r="H15" s="115">
        <f>SUM(H16:H18)</f>
        <v>450</v>
      </c>
      <c r="I15" s="115">
        <f>SUM(I16:I18)</f>
        <v>4192.783197292454</v>
      </c>
      <c r="K15" s="105"/>
      <c r="L15" s="105"/>
      <c r="M15" s="105"/>
      <c r="N15" s="105"/>
      <c r="O15" s="105"/>
    </row>
    <row r="16" spans="1:15" s="2" customFormat="1" ht="14.25">
      <c r="A16" s="9">
        <v>11</v>
      </c>
      <c r="B16" s="10"/>
      <c r="C16" s="11"/>
      <c r="D16" s="66">
        <v>32</v>
      </c>
      <c r="E16" s="25" t="s">
        <v>5</v>
      </c>
      <c r="F16" s="114">
        <v>3742.7831972924546</v>
      </c>
      <c r="G16" s="114"/>
      <c r="H16" s="114">
        <v>450</v>
      </c>
      <c r="I16" s="114">
        <f>F16+H16</f>
        <v>4192.783197292454</v>
      </c>
      <c r="K16" s="105"/>
      <c r="L16" s="105"/>
      <c r="M16" s="105"/>
      <c r="N16" s="105"/>
      <c r="O16" s="105"/>
    </row>
    <row r="17" spans="1:15" s="2" customFormat="1" ht="15">
      <c r="A17" s="9"/>
      <c r="B17" s="10"/>
      <c r="C17" s="11"/>
      <c r="D17" s="6">
        <v>342</v>
      </c>
      <c r="E17" s="12" t="s">
        <v>7</v>
      </c>
      <c r="F17" s="116">
        <v>0</v>
      </c>
      <c r="G17" s="116"/>
      <c r="H17" s="116">
        <v>0</v>
      </c>
      <c r="I17" s="116">
        <v>0</v>
      </c>
      <c r="K17" s="105"/>
      <c r="L17" s="105"/>
      <c r="M17" s="105"/>
      <c r="N17" s="105"/>
      <c r="O17" s="105"/>
    </row>
    <row r="18" spans="1:15" s="2" customFormat="1" ht="46.5">
      <c r="A18" s="9">
        <v>11</v>
      </c>
      <c r="B18" s="10"/>
      <c r="C18" s="11"/>
      <c r="D18" s="6">
        <v>544</v>
      </c>
      <c r="E18" s="12" t="s">
        <v>8</v>
      </c>
      <c r="F18" s="116">
        <v>0</v>
      </c>
      <c r="G18" s="116"/>
      <c r="H18" s="116">
        <v>0</v>
      </c>
      <c r="I18" s="116">
        <v>0</v>
      </c>
      <c r="K18" s="105"/>
      <c r="L18" s="105"/>
      <c r="M18" s="105"/>
      <c r="N18" s="105"/>
      <c r="O18" s="105"/>
    </row>
    <row r="19" spans="1:15" ht="14.25">
      <c r="A19" s="183" t="s">
        <v>3</v>
      </c>
      <c r="B19" s="183"/>
      <c r="C19" s="184" t="s">
        <v>137</v>
      </c>
      <c r="D19" s="185"/>
      <c r="E19" s="185"/>
      <c r="F19" s="112">
        <f>F20</f>
        <v>1327.2280841462605</v>
      </c>
      <c r="G19" s="112"/>
      <c r="H19" s="112">
        <f>H20</f>
        <v>3100</v>
      </c>
      <c r="I19" s="112">
        <f>I20</f>
        <v>4427.228084146261</v>
      </c>
      <c r="K19" s="105"/>
      <c r="L19" s="105"/>
      <c r="M19" s="105"/>
      <c r="N19" s="105"/>
      <c r="O19" s="105"/>
    </row>
    <row r="20" spans="1:15" ht="15" customHeight="1">
      <c r="A20" s="188" t="s">
        <v>3</v>
      </c>
      <c r="B20" s="188"/>
      <c r="C20" s="24"/>
      <c r="D20" s="189" t="s">
        <v>9</v>
      </c>
      <c r="E20" s="189"/>
      <c r="F20" s="115">
        <f>SUM(F21)</f>
        <v>1327.2280841462605</v>
      </c>
      <c r="G20" s="115"/>
      <c r="H20" s="115">
        <f>SUM(H21)</f>
        <v>3100</v>
      </c>
      <c r="I20" s="115">
        <f>SUM(I21)</f>
        <v>4427.228084146261</v>
      </c>
      <c r="K20" s="105"/>
      <c r="L20" s="105"/>
      <c r="M20" s="105"/>
      <c r="N20" s="105"/>
      <c r="O20" s="105"/>
    </row>
    <row r="21" spans="1:15" s="2" customFormat="1" ht="14.25">
      <c r="A21" s="26">
        <v>11</v>
      </c>
      <c r="B21" s="27"/>
      <c r="C21" s="28"/>
      <c r="D21" s="66">
        <v>42</v>
      </c>
      <c r="E21" s="25" t="s">
        <v>11</v>
      </c>
      <c r="F21" s="114">
        <v>1327.2280841462605</v>
      </c>
      <c r="G21" s="114"/>
      <c r="H21" s="114">
        <v>3100</v>
      </c>
      <c r="I21" s="114">
        <f>F21+H21</f>
        <v>4427.228084146261</v>
      </c>
      <c r="K21" s="105"/>
      <c r="L21" s="105"/>
      <c r="M21" s="105"/>
      <c r="N21" s="105"/>
      <c r="O21" s="105"/>
    </row>
    <row r="22" spans="1:15" ht="14.25">
      <c r="A22" s="183" t="s">
        <v>3</v>
      </c>
      <c r="B22" s="183"/>
      <c r="C22" s="184" t="s">
        <v>137</v>
      </c>
      <c r="D22" s="185"/>
      <c r="E22" s="185"/>
      <c r="F22" s="112">
        <f>F23</f>
        <v>132.72280841462606</v>
      </c>
      <c r="G22" s="112"/>
      <c r="H22" s="112">
        <f>H23</f>
        <v>0</v>
      </c>
      <c r="I22" s="112">
        <f>I23</f>
        <v>132.72280841462606</v>
      </c>
      <c r="K22" s="105"/>
      <c r="L22" s="105"/>
      <c r="M22" s="105"/>
      <c r="N22" s="105"/>
      <c r="O22" s="105"/>
    </row>
    <row r="23" spans="1:15" ht="14.25">
      <c r="A23" s="188" t="s">
        <v>3</v>
      </c>
      <c r="B23" s="188"/>
      <c r="C23" s="24"/>
      <c r="D23" s="193" t="s">
        <v>48</v>
      </c>
      <c r="E23" s="193"/>
      <c r="F23" s="115">
        <f>SUM(F24)</f>
        <v>132.72280841462606</v>
      </c>
      <c r="G23" s="115"/>
      <c r="H23" s="115">
        <f>SUM(H24)</f>
        <v>0</v>
      </c>
      <c r="I23" s="115">
        <f>SUM(I24)</f>
        <v>132.72280841462606</v>
      </c>
      <c r="K23" s="105"/>
      <c r="L23" s="105"/>
      <c r="M23" s="105"/>
      <c r="N23" s="105"/>
      <c r="O23" s="105"/>
    </row>
    <row r="24" spans="1:15" s="2" customFormat="1" ht="14.25">
      <c r="A24" s="26">
        <v>11</v>
      </c>
      <c r="B24" s="27"/>
      <c r="C24" s="28"/>
      <c r="D24" s="66">
        <v>38</v>
      </c>
      <c r="E24" s="25" t="s">
        <v>11</v>
      </c>
      <c r="F24" s="114">
        <v>132.72280841462606</v>
      </c>
      <c r="G24" s="114"/>
      <c r="H24" s="114">
        <v>0</v>
      </c>
      <c r="I24" s="114">
        <f>F24+H24</f>
        <v>132.72280841462606</v>
      </c>
      <c r="K24" s="105"/>
      <c r="L24" s="105"/>
      <c r="M24" s="105"/>
      <c r="N24" s="105"/>
      <c r="O24" s="105"/>
    </row>
    <row r="25" spans="1:15" ht="14.25">
      <c r="A25" s="183" t="s">
        <v>3</v>
      </c>
      <c r="B25" s="183"/>
      <c r="C25" s="184" t="s">
        <v>137</v>
      </c>
      <c r="D25" s="185"/>
      <c r="E25" s="185"/>
      <c r="F25" s="112">
        <f>F26</f>
        <v>1327.2280841462605</v>
      </c>
      <c r="G25" s="112"/>
      <c r="H25" s="112">
        <f>H26</f>
        <v>-1327.2280841462605</v>
      </c>
      <c r="I25" s="112">
        <f>I26</f>
        <v>0</v>
      </c>
      <c r="K25" s="105"/>
      <c r="L25" s="105"/>
      <c r="M25" s="105"/>
      <c r="N25" s="105"/>
      <c r="O25" s="105"/>
    </row>
    <row r="26" spans="1:15" ht="15" customHeight="1">
      <c r="A26" s="188" t="s">
        <v>3</v>
      </c>
      <c r="B26" s="188"/>
      <c r="C26" s="24"/>
      <c r="D26" s="189" t="s">
        <v>49</v>
      </c>
      <c r="E26" s="189"/>
      <c r="F26" s="115">
        <f>SUM(F27)</f>
        <v>1327.2280841462605</v>
      </c>
      <c r="G26" s="115"/>
      <c r="H26" s="115">
        <f>SUM(H27)</f>
        <v>-1327.2280841462605</v>
      </c>
      <c r="I26" s="115">
        <f>SUM(I27)</f>
        <v>0</v>
      </c>
      <c r="K26" s="105"/>
      <c r="L26" s="105"/>
      <c r="M26" s="105"/>
      <c r="N26" s="105"/>
      <c r="O26" s="105"/>
    </row>
    <row r="27" spans="1:15" s="2" customFormat="1" ht="14.25">
      <c r="A27" s="9">
        <v>11</v>
      </c>
      <c r="B27" s="10"/>
      <c r="C27" s="11"/>
      <c r="D27" s="66">
        <v>32</v>
      </c>
      <c r="E27" s="25" t="s">
        <v>5</v>
      </c>
      <c r="F27" s="114">
        <v>1327.2280841462605</v>
      </c>
      <c r="G27" s="114"/>
      <c r="H27" s="114">
        <f>G27-F27</f>
        <v>-1327.2280841462605</v>
      </c>
      <c r="I27" s="114">
        <f>F27+H27</f>
        <v>0</v>
      </c>
      <c r="K27" s="105"/>
      <c r="L27" s="105"/>
      <c r="M27" s="105"/>
      <c r="N27" s="105"/>
      <c r="O27" s="105"/>
    </row>
    <row r="28" spans="1:15" ht="28.5" customHeight="1">
      <c r="A28" s="188" t="s">
        <v>3</v>
      </c>
      <c r="B28" s="188"/>
      <c r="C28" s="24"/>
      <c r="D28" s="189" t="s">
        <v>50</v>
      </c>
      <c r="E28" s="189"/>
      <c r="F28" s="115">
        <f>SUM(F29:F30)</f>
        <v>0</v>
      </c>
      <c r="G28" s="115"/>
      <c r="H28" s="115">
        <f>SUM(H29:H30)</f>
        <v>0</v>
      </c>
      <c r="I28" s="115">
        <f>SUM(I29:I30)</f>
        <v>0</v>
      </c>
      <c r="K28" s="105"/>
      <c r="L28" s="105"/>
      <c r="M28" s="105"/>
      <c r="N28" s="105"/>
      <c r="O28" s="105"/>
    </row>
    <row r="29" spans="1:15" s="2" customFormat="1" ht="15">
      <c r="A29" s="9"/>
      <c r="B29" s="10"/>
      <c r="C29" s="11"/>
      <c r="D29" s="6">
        <v>342</v>
      </c>
      <c r="E29" s="12" t="s">
        <v>7</v>
      </c>
      <c r="F29" s="116">
        <v>0</v>
      </c>
      <c r="G29" s="116"/>
      <c r="H29" s="116">
        <v>0</v>
      </c>
      <c r="I29" s="116">
        <v>0</v>
      </c>
      <c r="K29" s="105"/>
      <c r="L29" s="105"/>
      <c r="M29" s="105"/>
      <c r="N29" s="105"/>
      <c r="O29" s="105"/>
    </row>
    <row r="30" spans="1:15" s="2" customFormat="1" ht="46.5">
      <c r="A30" s="9">
        <v>11</v>
      </c>
      <c r="B30" s="10"/>
      <c r="C30" s="11"/>
      <c r="D30" s="6">
        <v>544</v>
      </c>
      <c r="E30" s="12" t="s">
        <v>8</v>
      </c>
      <c r="F30" s="117">
        <v>0</v>
      </c>
      <c r="G30" s="117"/>
      <c r="H30" s="117">
        <v>0</v>
      </c>
      <c r="I30" s="117">
        <v>0</v>
      </c>
      <c r="K30" s="105"/>
      <c r="L30" s="105"/>
      <c r="M30" s="105"/>
      <c r="N30" s="105"/>
      <c r="O30" s="105"/>
    </row>
    <row r="31" spans="1:15" ht="14.25">
      <c r="A31" s="183" t="s">
        <v>3</v>
      </c>
      <c r="B31" s="183"/>
      <c r="C31" s="184" t="s">
        <v>137</v>
      </c>
      <c r="D31" s="185"/>
      <c r="E31" s="185"/>
      <c r="F31" s="112">
        <f>F32</f>
        <v>4330.081624527174</v>
      </c>
      <c r="G31" s="112"/>
      <c r="H31" s="112">
        <f>H32</f>
        <v>-1300.08</v>
      </c>
      <c r="I31" s="112">
        <f>I32</f>
        <v>3030.0016245271745</v>
      </c>
      <c r="K31" s="105"/>
      <c r="L31" s="105"/>
      <c r="M31" s="105"/>
      <c r="N31" s="105"/>
      <c r="O31" s="105"/>
    </row>
    <row r="32" spans="1:15" s="2" customFormat="1" ht="15" customHeight="1">
      <c r="A32" s="188" t="s">
        <v>3</v>
      </c>
      <c r="B32" s="188"/>
      <c r="C32" s="189" t="s">
        <v>82</v>
      </c>
      <c r="D32" s="189"/>
      <c r="E32" s="189"/>
      <c r="F32" s="115">
        <f>SUM(F33:F34)</f>
        <v>4330.081624527174</v>
      </c>
      <c r="G32" s="115"/>
      <c r="H32" s="115">
        <f>SUM(H33:H34)</f>
        <v>-1300.08</v>
      </c>
      <c r="I32" s="115">
        <f>SUM(I33:I34)</f>
        <v>3030.0016245271745</v>
      </c>
      <c r="K32" s="105"/>
      <c r="L32" s="105"/>
      <c r="M32" s="105"/>
      <c r="N32" s="105"/>
      <c r="O32" s="105"/>
    </row>
    <row r="33" spans="1:15" s="2" customFormat="1" ht="14.25">
      <c r="A33" s="26">
        <v>42</v>
      </c>
      <c r="B33" s="27"/>
      <c r="C33" s="28"/>
      <c r="D33" s="66">
        <v>31</v>
      </c>
      <c r="E33" s="25" t="s">
        <v>4</v>
      </c>
      <c r="F33" s="114">
        <v>4330.081624527174</v>
      </c>
      <c r="G33" s="114"/>
      <c r="H33" s="114">
        <v>-1380.08</v>
      </c>
      <c r="I33" s="114">
        <f>F33+H33</f>
        <v>2950.0016245271745</v>
      </c>
      <c r="K33" s="105"/>
      <c r="L33" s="105"/>
      <c r="M33" s="105"/>
      <c r="N33" s="105"/>
      <c r="O33" s="105"/>
    </row>
    <row r="34" spans="1:15" s="2" customFormat="1" ht="14.25">
      <c r="A34" s="26">
        <v>42</v>
      </c>
      <c r="B34" s="27"/>
      <c r="C34" s="28"/>
      <c r="D34" s="66">
        <v>32</v>
      </c>
      <c r="E34" s="25" t="s">
        <v>5</v>
      </c>
      <c r="F34" s="114">
        <v>0</v>
      </c>
      <c r="G34" s="114"/>
      <c r="H34" s="114">
        <v>80</v>
      </c>
      <c r="I34" s="114">
        <f>F34+H34</f>
        <v>80</v>
      </c>
      <c r="K34" s="105"/>
      <c r="L34" s="105"/>
      <c r="M34" s="105"/>
      <c r="N34" s="105"/>
      <c r="O34" s="105"/>
    </row>
    <row r="35" spans="1:15" ht="14.25">
      <c r="A35" s="183" t="s">
        <v>3</v>
      </c>
      <c r="B35" s="183"/>
      <c r="C35" s="184" t="s">
        <v>137</v>
      </c>
      <c r="D35" s="185"/>
      <c r="E35" s="185"/>
      <c r="F35" s="112">
        <f>F36</f>
        <v>0</v>
      </c>
      <c r="G35" s="112"/>
      <c r="H35" s="112">
        <f>H36</f>
        <v>0</v>
      </c>
      <c r="I35" s="112">
        <f>I36</f>
        <v>0</v>
      </c>
      <c r="K35" s="105"/>
      <c r="L35" s="105"/>
      <c r="M35" s="105"/>
      <c r="N35" s="105"/>
      <c r="O35" s="105"/>
    </row>
    <row r="36" spans="1:15" ht="15" customHeight="1">
      <c r="A36" s="188" t="s">
        <v>3</v>
      </c>
      <c r="B36" s="188"/>
      <c r="C36" s="24"/>
      <c r="D36" s="189" t="s">
        <v>85</v>
      </c>
      <c r="E36" s="189"/>
      <c r="F36" s="115">
        <f>SUM(F37)</f>
        <v>0</v>
      </c>
      <c r="G36" s="115"/>
      <c r="H36" s="115">
        <f>SUM(H37)</f>
        <v>0</v>
      </c>
      <c r="I36" s="115">
        <f>SUM(I37)</f>
        <v>0</v>
      </c>
      <c r="K36" s="105"/>
      <c r="L36" s="105"/>
      <c r="M36" s="105"/>
      <c r="N36" s="105"/>
      <c r="O36" s="105"/>
    </row>
    <row r="37" spans="1:15" s="2" customFormat="1" ht="14.25">
      <c r="A37" s="9">
        <v>11</v>
      </c>
      <c r="B37" s="10"/>
      <c r="C37" s="11"/>
      <c r="D37" s="66">
        <v>32</v>
      </c>
      <c r="E37" s="25" t="s">
        <v>5</v>
      </c>
      <c r="F37" s="114">
        <v>0</v>
      </c>
      <c r="G37" s="114"/>
      <c r="H37" s="114">
        <v>0</v>
      </c>
      <c r="I37" s="114">
        <f>F37+H37</f>
        <v>0</v>
      </c>
      <c r="K37" s="105"/>
      <c r="L37" s="105"/>
      <c r="M37" s="105"/>
      <c r="N37" s="105"/>
      <c r="O37" s="105"/>
    </row>
    <row r="38" spans="1:15" ht="14.25">
      <c r="A38" s="183" t="s">
        <v>3</v>
      </c>
      <c r="B38" s="183"/>
      <c r="C38" s="184" t="s">
        <v>137</v>
      </c>
      <c r="D38" s="185"/>
      <c r="E38" s="185"/>
      <c r="F38" s="112">
        <f>F39</f>
        <v>0</v>
      </c>
      <c r="G38" s="112"/>
      <c r="H38" s="112">
        <f>H39</f>
        <v>0</v>
      </c>
      <c r="I38" s="112">
        <f>I39</f>
        <v>0</v>
      </c>
      <c r="K38" s="105"/>
      <c r="L38" s="105"/>
      <c r="M38" s="105"/>
      <c r="N38" s="105"/>
      <c r="O38" s="105"/>
    </row>
    <row r="39" spans="1:15" ht="15" customHeight="1">
      <c r="A39" s="188" t="s">
        <v>3</v>
      </c>
      <c r="B39" s="188"/>
      <c r="C39" s="24"/>
      <c r="D39" s="189" t="s">
        <v>86</v>
      </c>
      <c r="E39" s="189"/>
      <c r="F39" s="115">
        <f>SUM(F40)</f>
        <v>0</v>
      </c>
      <c r="G39" s="115"/>
      <c r="H39" s="115">
        <f>SUM(H40)</f>
        <v>0</v>
      </c>
      <c r="I39" s="115">
        <f>SUM(I40)</f>
        <v>0</v>
      </c>
      <c r="K39" s="105"/>
      <c r="L39" s="105"/>
      <c r="M39" s="105"/>
      <c r="N39" s="105"/>
      <c r="O39" s="105"/>
    </row>
    <row r="40" spans="1:15" s="2" customFormat="1" ht="14.25">
      <c r="A40" s="9">
        <v>11</v>
      </c>
      <c r="B40" s="10"/>
      <c r="C40" s="11"/>
      <c r="D40" s="66">
        <v>32</v>
      </c>
      <c r="E40" s="25" t="s">
        <v>5</v>
      </c>
      <c r="F40" s="105">
        <v>0</v>
      </c>
      <c r="G40" s="114"/>
      <c r="H40" s="114">
        <v>0</v>
      </c>
      <c r="I40" s="114">
        <f>F40+H40</f>
        <v>0</v>
      </c>
      <c r="K40" s="105"/>
      <c r="L40" s="105"/>
      <c r="M40" s="105"/>
      <c r="N40" s="105"/>
      <c r="O40" s="105"/>
    </row>
    <row r="41" spans="1:15" ht="14.25">
      <c r="A41" s="183" t="s">
        <v>3</v>
      </c>
      <c r="B41" s="183"/>
      <c r="C41" s="184" t="s">
        <v>137</v>
      </c>
      <c r="D41" s="185"/>
      <c r="E41" s="185"/>
      <c r="F41" s="112">
        <f>F42</f>
        <v>9290.596589023824</v>
      </c>
      <c r="G41" s="112"/>
      <c r="H41" s="112">
        <f>H42</f>
        <v>-7290.6</v>
      </c>
      <c r="I41" s="112">
        <f>I42</f>
        <v>1999.9965890238236</v>
      </c>
      <c r="K41" s="105"/>
      <c r="L41" s="105"/>
      <c r="M41" s="105"/>
      <c r="N41" s="105"/>
      <c r="O41" s="105"/>
    </row>
    <row r="42" spans="1:15" s="2" customFormat="1" ht="14.25">
      <c r="A42" s="188" t="s">
        <v>3</v>
      </c>
      <c r="B42" s="188"/>
      <c r="C42" s="24"/>
      <c r="D42" s="189" t="s">
        <v>105</v>
      </c>
      <c r="E42" s="189"/>
      <c r="F42" s="115">
        <f>SUM(F43)</f>
        <v>9290.596589023824</v>
      </c>
      <c r="G42" s="115"/>
      <c r="H42" s="115">
        <f>SUM(H43)</f>
        <v>-7290.6</v>
      </c>
      <c r="I42" s="115">
        <f>SUM(I43)</f>
        <v>1999.9965890238236</v>
      </c>
      <c r="K42" s="105"/>
      <c r="L42" s="105"/>
      <c r="M42" s="105"/>
      <c r="N42" s="105"/>
      <c r="O42" s="105"/>
    </row>
    <row r="43" spans="1:15" s="2" customFormat="1" ht="14.25">
      <c r="A43" s="9">
        <v>11</v>
      </c>
      <c r="B43" s="10"/>
      <c r="C43" s="11"/>
      <c r="D43" s="66">
        <v>32</v>
      </c>
      <c r="E43" s="25" t="s">
        <v>5</v>
      </c>
      <c r="F43" s="105">
        <v>9290.596589023824</v>
      </c>
      <c r="G43" s="114"/>
      <c r="H43" s="114">
        <v>-7290.6</v>
      </c>
      <c r="I43" s="114">
        <f>F43+H43</f>
        <v>1999.9965890238236</v>
      </c>
      <c r="K43" s="105"/>
      <c r="L43" s="105"/>
      <c r="M43" s="105"/>
      <c r="N43" s="105"/>
      <c r="O43" s="105"/>
    </row>
    <row r="44" spans="1:15" ht="15">
      <c r="A44" s="190"/>
      <c r="B44" s="190"/>
      <c r="C44" s="30" t="s">
        <v>13</v>
      </c>
      <c r="D44" s="31"/>
      <c r="E44" s="32"/>
      <c r="F44" s="118">
        <f>F46+F49+F52+F55+F58+F61</f>
        <v>21036.56513371823</v>
      </c>
      <c r="G44" s="118"/>
      <c r="H44" s="118">
        <f>H46+H49+H52+H55+H58+H61</f>
        <v>-5072.94404207313</v>
      </c>
      <c r="I44" s="118">
        <f>I46+I49+I52+I55+I58+I61</f>
        <v>15963.621091645098</v>
      </c>
      <c r="K44" s="105"/>
      <c r="L44" s="105"/>
      <c r="M44" s="105"/>
      <c r="N44" s="105"/>
      <c r="O44" s="105"/>
    </row>
    <row r="45" spans="1:15" ht="14.25">
      <c r="A45" s="183" t="s">
        <v>14</v>
      </c>
      <c r="B45" s="183"/>
      <c r="C45" s="184" t="s">
        <v>136</v>
      </c>
      <c r="D45" s="185"/>
      <c r="E45" s="185"/>
      <c r="F45" s="112">
        <f>F46</f>
        <v>14599.508925608865</v>
      </c>
      <c r="G45" s="112"/>
      <c r="H45" s="112">
        <f>H46</f>
        <v>-3599.51</v>
      </c>
      <c r="I45" s="112">
        <f>I46</f>
        <v>10999.998925608865</v>
      </c>
      <c r="K45" s="105"/>
      <c r="L45" s="105"/>
      <c r="M45" s="105"/>
      <c r="N45" s="105"/>
      <c r="O45" s="105"/>
    </row>
    <row r="46" spans="1:15" ht="15">
      <c r="A46" s="191" t="s">
        <v>14</v>
      </c>
      <c r="B46" s="191"/>
      <c r="C46" s="24"/>
      <c r="D46" s="33" t="s">
        <v>15</v>
      </c>
      <c r="E46" s="34"/>
      <c r="F46" s="115">
        <f>SUM(F47:F47)</f>
        <v>14599.508925608865</v>
      </c>
      <c r="G46" s="115"/>
      <c r="H46" s="115">
        <f>SUM(H47:H47)</f>
        <v>-3599.51</v>
      </c>
      <c r="I46" s="115">
        <f>SUM(I47:I47)</f>
        <v>10999.998925608865</v>
      </c>
      <c r="K46" s="105"/>
      <c r="L46" s="105"/>
      <c r="M46" s="105"/>
      <c r="N46" s="105"/>
      <c r="O46" s="105"/>
    </row>
    <row r="47" spans="1:15" ht="14.25">
      <c r="A47" s="35">
        <v>11</v>
      </c>
      <c r="B47" s="36"/>
      <c r="C47" s="11"/>
      <c r="D47" s="66">
        <v>38</v>
      </c>
      <c r="E47" s="25" t="s">
        <v>16</v>
      </c>
      <c r="F47" s="105">
        <v>14599.508925608865</v>
      </c>
      <c r="G47" s="114"/>
      <c r="H47" s="114">
        <v>-3599.51</v>
      </c>
      <c r="I47" s="114">
        <f>F47+H47</f>
        <v>10999.998925608865</v>
      </c>
      <c r="K47" s="105"/>
      <c r="L47" s="105"/>
      <c r="M47" s="105"/>
      <c r="N47" s="105"/>
      <c r="O47" s="105"/>
    </row>
    <row r="48" spans="1:15" ht="14.25">
      <c r="A48" s="183" t="s">
        <v>14</v>
      </c>
      <c r="B48" s="183"/>
      <c r="C48" s="184" t="s">
        <v>136</v>
      </c>
      <c r="D48" s="185"/>
      <c r="E48" s="185"/>
      <c r="F48" s="112">
        <f>F49</f>
        <v>4446.2140818899725</v>
      </c>
      <c r="G48" s="112"/>
      <c r="H48" s="112">
        <f>H49</f>
        <v>-146.21</v>
      </c>
      <c r="I48" s="112">
        <f>I49</f>
        <v>4300.004081889972</v>
      </c>
      <c r="K48" s="105"/>
      <c r="L48" s="105"/>
      <c r="M48" s="105"/>
      <c r="N48" s="105"/>
      <c r="O48" s="105"/>
    </row>
    <row r="49" spans="1:15" ht="14.25">
      <c r="A49" s="191" t="s">
        <v>14</v>
      </c>
      <c r="B49" s="191"/>
      <c r="C49" s="24"/>
      <c r="D49" s="192" t="s">
        <v>97</v>
      </c>
      <c r="E49" s="192"/>
      <c r="F49" s="115">
        <f>SUM(F50)</f>
        <v>4446.2140818899725</v>
      </c>
      <c r="G49" s="115"/>
      <c r="H49" s="115">
        <f>SUM(H50)</f>
        <v>-146.21</v>
      </c>
      <c r="I49" s="115">
        <f>SUM(I50)</f>
        <v>4300.004081889972</v>
      </c>
      <c r="K49" s="105"/>
      <c r="L49" s="105"/>
      <c r="M49" s="105"/>
      <c r="N49" s="105"/>
      <c r="O49" s="105"/>
    </row>
    <row r="50" spans="1:15" ht="14.25">
      <c r="A50" s="35">
        <v>11</v>
      </c>
      <c r="B50" s="36"/>
      <c r="C50" s="11"/>
      <c r="D50" s="66">
        <v>38</v>
      </c>
      <c r="E50" s="25" t="s">
        <v>16</v>
      </c>
      <c r="F50" s="105">
        <v>4446.2140818899725</v>
      </c>
      <c r="G50" s="114"/>
      <c r="H50" s="114">
        <v>-146.21</v>
      </c>
      <c r="I50" s="114">
        <f>F50+H50</f>
        <v>4300.004081889972</v>
      </c>
      <c r="K50" s="105"/>
      <c r="L50" s="105"/>
      <c r="M50" s="105"/>
      <c r="N50" s="105"/>
      <c r="O50" s="105"/>
    </row>
    <row r="51" spans="1:15" ht="14.25">
      <c r="A51" s="183" t="s">
        <v>17</v>
      </c>
      <c r="B51" s="183"/>
      <c r="C51" s="184" t="s">
        <v>135</v>
      </c>
      <c r="D51" s="185"/>
      <c r="E51" s="185"/>
      <c r="F51" s="112">
        <f>F52</f>
        <v>663.6140420731302</v>
      </c>
      <c r="G51" s="112"/>
      <c r="H51" s="112">
        <f>H52</f>
        <v>-663.6140420731302</v>
      </c>
      <c r="I51" s="112">
        <f>I52</f>
        <v>0</v>
      </c>
      <c r="K51" s="105"/>
      <c r="L51" s="105"/>
      <c r="M51" s="105"/>
      <c r="N51" s="105"/>
      <c r="O51" s="105"/>
    </row>
    <row r="52" spans="1:15" ht="14.25">
      <c r="A52" s="191" t="s">
        <v>17</v>
      </c>
      <c r="B52" s="191"/>
      <c r="C52" s="24"/>
      <c r="D52" s="192" t="s">
        <v>18</v>
      </c>
      <c r="E52" s="192"/>
      <c r="F52" s="115">
        <f>SUM(F53)</f>
        <v>663.6140420731302</v>
      </c>
      <c r="G52" s="115"/>
      <c r="H52" s="115">
        <f>SUM(H53)</f>
        <v>-663.6140420731302</v>
      </c>
      <c r="I52" s="115">
        <f>SUM(I53)</f>
        <v>0</v>
      </c>
      <c r="K52" s="105"/>
      <c r="L52" s="105"/>
      <c r="M52" s="105"/>
      <c r="N52" s="105"/>
      <c r="O52" s="105"/>
    </row>
    <row r="53" spans="1:15" ht="14.25">
      <c r="A53" s="35">
        <v>11</v>
      </c>
      <c r="B53" s="36"/>
      <c r="C53" s="11"/>
      <c r="D53" s="66">
        <v>38</v>
      </c>
      <c r="E53" s="25" t="s">
        <v>16</v>
      </c>
      <c r="F53" s="105">
        <v>663.6140420731302</v>
      </c>
      <c r="G53" s="114"/>
      <c r="H53" s="114">
        <f>G53-F53</f>
        <v>-663.6140420731302</v>
      </c>
      <c r="I53" s="114">
        <f>F53+H53</f>
        <v>0</v>
      </c>
      <c r="K53" s="105"/>
      <c r="L53" s="105"/>
      <c r="M53" s="105"/>
      <c r="N53" s="105"/>
      <c r="O53" s="105"/>
    </row>
    <row r="54" spans="1:15" ht="14.25">
      <c r="A54" s="183" t="s">
        <v>17</v>
      </c>
      <c r="B54" s="183"/>
      <c r="C54" s="184" t="s">
        <v>135</v>
      </c>
      <c r="D54" s="185"/>
      <c r="E54" s="185"/>
      <c r="F54" s="112">
        <f>F55</f>
        <v>663.6140420731302</v>
      </c>
      <c r="G54" s="112"/>
      <c r="H54" s="112">
        <f>H55</f>
        <v>0</v>
      </c>
      <c r="I54" s="112">
        <f>I55</f>
        <v>663.6140420731302</v>
      </c>
      <c r="K54" s="105"/>
      <c r="L54" s="105"/>
      <c r="M54" s="105"/>
      <c r="N54" s="105"/>
      <c r="O54" s="105"/>
    </row>
    <row r="55" spans="1:15" ht="14.25">
      <c r="A55" s="191" t="s">
        <v>17</v>
      </c>
      <c r="B55" s="191"/>
      <c r="C55" s="24"/>
      <c r="D55" s="192" t="s">
        <v>19</v>
      </c>
      <c r="E55" s="192"/>
      <c r="F55" s="115">
        <f>SUM(F56)</f>
        <v>663.6140420731302</v>
      </c>
      <c r="G55" s="115"/>
      <c r="H55" s="115">
        <f>SUM(H56)</f>
        <v>0</v>
      </c>
      <c r="I55" s="115">
        <f>SUM(I56)</f>
        <v>663.6140420731302</v>
      </c>
      <c r="K55" s="105"/>
      <c r="L55" s="105"/>
      <c r="M55" s="105"/>
      <c r="N55" s="105"/>
      <c r="O55" s="105"/>
    </row>
    <row r="56" spans="1:15" s="2" customFormat="1" ht="14.25">
      <c r="A56" s="35">
        <v>11</v>
      </c>
      <c r="B56" s="36"/>
      <c r="C56" s="11"/>
      <c r="D56" s="66">
        <v>38</v>
      </c>
      <c r="E56" s="25" t="s">
        <v>16</v>
      </c>
      <c r="F56" s="105">
        <v>663.6140420731302</v>
      </c>
      <c r="G56" s="114"/>
      <c r="H56" s="114">
        <v>0</v>
      </c>
      <c r="I56" s="114">
        <f>F56+H56</f>
        <v>663.6140420731302</v>
      </c>
      <c r="K56" s="105"/>
      <c r="L56" s="105"/>
      <c r="M56" s="105"/>
      <c r="N56" s="105"/>
      <c r="O56" s="105"/>
    </row>
    <row r="57" spans="1:15" ht="14.25">
      <c r="A57" s="183" t="s">
        <v>17</v>
      </c>
      <c r="B57" s="183"/>
      <c r="C57" s="184" t="s">
        <v>135</v>
      </c>
      <c r="D57" s="185"/>
      <c r="E57" s="185"/>
      <c r="F57" s="112">
        <f>F58</f>
        <v>663.6140420731302</v>
      </c>
      <c r="G57" s="112"/>
      <c r="H57" s="112">
        <f>H58</f>
        <v>-663.61</v>
      </c>
      <c r="I57" s="112">
        <f>I58</f>
        <v>0.004042073130221979</v>
      </c>
      <c r="K57" s="105"/>
      <c r="L57" s="105"/>
      <c r="M57" s="105"/>
      <c r="N57" s="105"/>
      <c r="O57" s="105"/>
    </row>
    <row r="58" spans="1:15" ht="15" customHeight="1">
      <c r="A58" s="191" t="s">
        <v>17</v>
      </c>
      <c r="B58" s="191"/>
      <c r="C58" s="24"/>
      <c r="D58" s="186" t="s">
        <v>20</v>
      </c>
      <c r="E58" s="186"/>
      <c r="F58" s="115">
        <f>SUM(F59)</f>
        <v>663.6140420731302</v>
      </c>
      <c r="G58" s="115"/>
      <c r="H58" s="115">
        <f>SUM(H59)</f>
        <v>-663.61</v>
      </c>
      <c r="I58" s="115">
        <f>SUM(I59)</f>
        <v>0.004042073130221979</v>
      </c>
      <c r="K58" s="105"/>
      <c r="L58" s="105"/>
      <c r="M58" s="105"/>
      <c r="N58" s="105"/>
      <c r="O58" s="105"/>
    </row>
    <row r="59" spans="1:15" s="2" customFormat="1" ht="14.25">
      <c r="A59" s="9">
        <v>11</v>
      </c>
      <c r="B59" s="10"/>
      <c r="C59" s="11"/>
      <c r="D59" s="66">
        <v>38</v>
      </c>
      <c r="E59" s="25" t="s">
        <v>16</v>
      </c>
      <c r="F59" s="105">
        <v>663.6140420731302</v>
      </c>
      <c r="G59" s="114"/>
      <c r="H59" s="114">
        <v>-663.61</v>
      </c>
      <c r="I59" s="114">
        <f>F59+H59</f>
        <v>0.004042073130221979</v>
      </c>
      <c r="K59" s="105"/>
      <c r="L59" s="105"/>
      <c r="M59" s="105"/>
      <c r="N59" s="105"/>
      <c r="O59" s="105"/>
    </row>
    <row r="60" spans="1:15" ht="14.25">
      <c r="A60" s="183" t="s">
        <v>22</v>
      </c>
      <c r="B60" s="183"/>
      <c r="C60" s="184" t="s">
        <v>131</v>
      </c>
      <c r="D60" s="185"/>
      <c r="E60" s="185"/>
      <c r="F60" s="112">
        <f>F61</f>
        <v>0</v>
      </c>
      <c r="G60" s="112"/>
      <c r="H60" s="112">
        <f>H61</f>
        <v>0</v>
      </c>
      <c r="I60" s="112">
        <f>I61</f>
        <v>0</v>
      </c>
      <c r="K60" s="105"/>
      <c r="L60" s="105"/>
      <c r="M60" s="105"/>
      <c r="N60" s="105"/>
      <c r="O60" s="105"/>
    </row>
    <row r="61" spans="1:15" s="2" customFormat="1" ht="14.25">
      <c r="A61" s="191" t="s">
        <v>22</v>
      </c>
      <c r="B61" s="191"/>
      <c r="C61" s="24"/>
      <c r="D61" s="186" t="s">
        <v>107</v>
      </c>
      <c r="E61" s="186"/>
      <c r="F61" s="115">
        <f>SUM(F62)</f>
        <v>0</v>
      </c>
      <c r="G61" s="115"/>
      <c r="H61" s="115">
        <f>SUM(H62)</f>
        <v>0</v>
      </c>
      <c r="I61" s="115">
        <f>SUM(I62)</f>
        <v>0</v>
      </c>
      <c r="K61" s="105"/>
      <c r="L61" s="105"/>
      <c r="M61" s="105"/>
      <c r="N61" s="105"/>
      <c r="O61" s="105"/>
    </row>
    <row r="62" spans="1:15" s="2" customFormat="1" ht="14.25">
      <c r="A62" s="9">
        <v>11</v>
      </c>
      <c r="B62" s="10"/>
      <c r="C62" s="11"/>
      <c r="D62" s="66">
        <v>42</v>
      </c>
      <c r="E62" s="25" t="s">
        <v>106</v>
      </c>
      <c r="F62" s="105">
        <v>0</v>
      </c>
      <c r="G62" s="114"/>
      <c r="H62" s="114">
        <v>0</v>
      </c>
      <c r="I62" s="114">
        <f>F62+H62</f>
        <v>0</v>
      </c>
      <c r="K62" s="105"/>
      <c r="L62" s="105"/>
      <c r="M62" s="105"/>
      <c r="N62" s="105"/>
      <c r="O62" s="105"/>
    </row>
    <row r="63" spans="1:15" ht="33" customHeight="1">
      <c r="A63" s="37"/>
      <c r="B63" s="38"/>
      <c r="C63" s="197" t="s">
        <v>89</v>
      </c>
      <c r="D63" s="197"/>
      <c r="E63" s="197"/>
      <c r="F63" s="118">
        <f>F65+F74+F78+F82+F70</f>
        <v>77450.52444024157</v>
      </c>
      <c r="G63" s="118"/>
      <c r="H63" s="118">
        <f>H65+H74+H78+H82+H70</f>
        <v>33790.62</v>
      </c>
      <c r="I63" s="118">
        <f>I65+I74+I78+I82+I70</f>
        <v>111241.14444024157</v>
      </c>
      <c r="K63" s="105"/>
      <c r="L63" s="105"/>
      <c r="M63" s="105"/>
      <c r="N63" s="105"/>
      <c r="O63" s="105"/>
    </row>
    <row r="64" spans="1:15" ht="14.25">
      <c r="A64" s="183" t="s">
        <v>22</v>
      </c>
      <c r="B64" s="183"/>
      <c r="C64" s="184" t="s">
        <v>131</v>
      </c>
      <c r="D64" s="185"/>
      <c r="E64" s="185"/>
      <c r="F64" s="112">
        <f>F65</f>
        <v>36343.08850487757</v>
      </c>
      <c r="G64" s="112"/>
      <c r="H64" s="112">
        <f>H65</f>
        <v>-13360.309999999998</v>
      </c>
      <c r="I64" s="112">
        <f>I65</f>
        <v>22982.778504877566</v>
      </c>
      <c r="K64" s="105"/>
      <c r="L64" s="105"/>
      <c r="M64" s="105"/>
      <c r="N64" s="105"/>
      <c r="O64" s="105"/>
    </row>
    <row r="65" spans="1:15" ht="30" customHeight="1">
      <c r="A65" s="191" t="s">
        <v>22</v>
      </c>
      <c r="B65" s="191"/>
      <c r="C65" s="24"/>
      <c r="D65" s="186" t="s">
        <v>51</v>
      </c>
      <c r="E65" s="186"/>
      <c r="F65" s="115">
        <f>SUM(F66:F68)</f>
        <v>36343.08850487757</v>
      </c>
      <c r="G65" s="162"/>
      <c r="H65" s="162">
        <f>SUM(H66:H68)</f>
        <v>-13360.309999999998</v>
      </c>
      <c r="I65" s="162">
        <f>SUM(I66:I68)</f>
        <v>22982.778504877566</v>
      </c>
      <c r="K65" s="105"/>
      <c r="L65" s="105"/>
      <c r="M65" s="105"/>
      <c r="N65" s="105"/>
      <c r="O65" s="105"/>
    </row>
    <row r="66" spans="1:15" s="2" customFormat="1" ht="14.25">
      <c r="A66" s="39">
        <v>42</v>
      </c>
      <c r="B66" s="10"/>
      <c r="C66" s="11"/>
      <c r="D66" s="66">
        <v>32</v>
      </c>
      <c r="E66" s="25" t="s">
        <v>5</v>
      </c>
      <c r="F66" s="105">
        <v>7963.368504877562</v>
      </c>
      <c r="G66" s="114"/>
      <c r="H66" s="114">
        <v>-5963.37</v>
      </c>
      <c r="I66" s="114">
        <f>F66+H66</f>
        <v>1999.9985048775625</v>
      </c>
      <c r="K66" s="105"/>
      <c r="L66" s="105"/>
      <c r="M66" s="105"/>
      <c r="N66" s="105"/>
      <c r="O66" s="105"/>
    </row>
    <row r="67" spans="1:15" s="2" customFormat="1" ht="14.25">
      <c r="A67" s="39">
        <v>53.42</v>
      </c>
      <c r="B67" s="10"/>
      <c r="C67" s="11"/>
      <c r="D67" s="66">
        <v>42</v>
      </c>
      <c r="E67" s="25" t="s">
        <v>106</v>
      </c>
      <c r="F67" s="105">
        <v>28379.72</v>
      </c>
      <c r="G67" s="114"/>
      <c r="H67" s="114">
        <v>-18370.17</v>
      </c>
      <c r="I67" s="114">
        <f>F67+H67</f>
        <v>10009.550000000003</v>
      </c>
      <c r="K67" s="105"/>
      <c r="L67" s="105"/>
      <c r="M67" s="105"/>
      <c r="N67" s="105"/>
      <c r="O67" s="105"/>
    </row>
    <row r="68" spans="1:15" s="2" customFormat="1" ht="14.25">
      <c r="A68" s="164">
        <v>11</v>
      </c>
      <c r="B68" s="160"/>
      <c r="C68" s="161"/>
      <c r="D68" s="66">
        <v>42</v>
      </c>
      <c r="E68" s="25" t="s">
        <v>106</v>
      </c>
      <c r="F68" s="105">
        <v>0</v>
      </c>
      <c r="G68" s="114"/>
      <c r="H68" s="114">
        <v>10973.23</v>
      </c>
      <c r="I68" s="114">
        <f>F68+H68</f>
        <v>10973.23</v>
      </c>
      <c r="K68" s="105"/>
      <c r="L68" s="105"/>
      <c r="M68" s="105"/>
      <c r="N68" s="105"/>
      <c r="O68" s="105"/>
    </row>
    <row r="69" spans="1:15" ht="14.25">
      <c r="A69" s="183" t="s">
        <v>22</v>
      </c>
      <c r="B69" s="183"/>
      <c r="C69" s="184" t="s">
        <v>131</v>
      </c>
      <c r="D69" s="185"/>
      <c r="E69" s="185"/>
      <c r="F69" s="112">
        <f>F70</f>
        <v>12608.666799389475</v>
      </c>
      <c r="G69" s="112"/>
      <c r="H69" s="112">
        <f>H70</f>
        <v>10941.28</v>
      </c>
      <c r="I69" s="112">
        <f>I70</f>
        <v>23549.946799389476</v>
      </c>
      <c r="K69" s="105"/>
      <c r="L69" s="105"/>
      <c r="M69" s="105"/>
      <c r="N69" s="105"/>
      <c r="O69" s="105"/>
    </row>
    <row r="70" spans="1:15" ht="30" customHeight="1">
      <c r="A70" s="191" t="s">
        <v>22</v>
      </c>
      <c r="B70" s="191"/>
      <c r="C70" s="24"/>
      <c r="D70" s="186" t="s">
        <v>52</v>
      </c>
      <c r="E70" s="186"/>
      <c r="F70" s="115">
        <f>SUM(F71:F72)</f>
        <v>12608.666799389475</v>
      </c>
      <c r="G70" s="162"/>
      <c r="H70" s="162">
        <f>SUM(H71:H72)</f>
        <v>10941.28</v>
      </c>
      <c r="I70" s="162">
        <f>SUM(I71:I72)</f>
        <v>23549.946799389476</v>
      </c>
      <c r="K70" s="105"/>
      <c r="L70" s="105"/>
      <c r="M70" s="105"/>
      <c r="N70" s="105"/>
      <c r="O70" s="105"/>
    </row>
    <row r="71" spans="1:15" s="2" customFormat="1" ht="14.25">
      <c r="A71" s="39">
        <v>53</v>
      </c>
      <c r="B71" s="10"/>
      <c r="C71" s="11"/>
      <c r="D71" s="66">
        <v>32</v>
      </c>
      <c r="E71" s="25" t="s">
        <v>5</v>
      </c>
      <c r="F71" s="105">
        <v>12608.666799389475</v>
      </c>
      <c r="G71" s="114"/>
      <c r="H71" s="114">
        <v>9941.28</v>
      </c>
      <c r="I71" s="114">
        <f>F71+H71</f>
        <v>22549.946799389476</v>
      </c>
      <c r="K71" s="105"/>
      <c r="L71" s="105"/>
      <c r="M71" s="105"/>
      <c r="N71" s="105"/>
      <c r="O71" s="105"/>
    </row>
    <row r="72" spans="1:15" s="2" customFormat="1" ht="14.25">
      <c r="A72" s="164">
        <v>64</v>
      </c>
      <c r="B72" s="160"/>
      <c r="C72" s="161"/>
      <c r="D72" s="66">
        <v>32</v>
      </c>
      <c r="E72" s="25" t="s">
        <v>5</v>
      </c>
      <c r="F72" s="105"/>
      <c r="G72" s="114"/>
      <c r="H72" s="114">
        <v>1000</v>
      </c>
      <c r="I72" s="114">
        <f>F72+H72</f>
        <v>1000</v>
      </c>
      <c r="K72" s="105"/>
      <c r="L72" s="105"/>
      <c r="M72" s="105"/>
      <c r="N72" s="105"/>
      <c r="O72" s="105"/>
    </row>
    <row r="73" spans="1:15" ht="14.25">
      <c r="A73" s="183" t="s">
        <v>21</v>
      </c>
      <c r="B73" s="183"/>
      <c r="C73" s="184" t="s">
        <v>127</v>
      </c>
      <c r="D73" s="185"/>
      <c r="E73" s="185"/>
      <c r="F73" s="112">
        <f>F74</f>
        <v>6636.140420731303</v>
      </c>
      <c r="G73" s="112"/>
      <c r="H73" s="112">
        <f>H74</f>
        <v>7500</v>
      </c>
      <c r="I73" s="112">
        <f>I74</f>
        <v>14136.140420731303</v>
      </c>
      <c r="K73" s="105"/>
      <c r="L73" s="105"/>
      <c r="M73" s="105"/>
      <c r="N73" s="105"/>
      <c r="O73" s="105"/>
    </row>
    <row r="74" spans="1:15" ht="30" customHeight="1">
      <c r="A74" s="191" t="s">
        <v>21</v>
      </c>
      <c r="B74" s="191"/>
      <c r="C74" s="24"/>
      <c r="D74" s="186" t="s">
        <v>53</v>
      </c>
      <c r="E74" s="186"/>
      <c r="F74" s="115">
        <f>SUM(F75:F76)</f>
        <v>6636.140420731303</v>
      </c>
      <c r="G74" s="115"/>
      <c r="H74" s="115">
        <f>SUM(H75:H76)</f>
        <v>7500</v>
      </c>
      <c r="I74" s="115">
        <f>SUM(I75:I76)</f>
        <v>14136.140420731303</v>
      </c>
      <c r="K74" s="105"/>
      <c r="L74" s="105"/>
      <c r="M74" s="105"/>
      <c r="N74" s="105"/>
      <c r="O74" s="105"/>
    </row>
    <row r="75" spans="1:15" s="2" customFormat="1" ht="14.25">
      <c r="A75" s="39">
        <v>53</v>
      </c>
      <c r="B75" s="10"/>
      <c r="C75" s="11"/>
      <c r="D75" s="66">
        <v>32</v>
      </c>
      <c r="E75" s="25" t="s">
        <v>5</v>
      </c>
      <c r="F75" s="105">
        <v>6636.140420731303</v>
      </c>
      <c r="G75" s="114"/>
      <c r="H75" s="114">
        <v>7500</v>
      </c>
      <c r="I75" s="114">
        <f>F75+H75</f>
        <v>14136.140420731303</v>
      </c>
      <c r="K75" s="105"/>
      <c r="L75" s="105"/>
      <c r="M75" s="105"/>
      <c r="N75" s="105"/>
      <c r="O75" s="105"/>
    </row>
    <row r="76" spans="1:15" s="2" customFormat="1" ht="14.25">
      <c r="A76" s="39">
        <v>42</v>
      </c>
      <c r="B76" s="10"/>
      <c r="C76" s="11"/>
      <c r="D76" s="66">
        <v>42</v>
      </c>
      <c r="E76" s="25" t="s">
        <v>106</v>
      </c>
      <c r="F76" s="105">
        <v>0</v>
      </c>
      <c r="G76" s="114"/>
      <c r="H76" s="114">
        <v>0</v>
      </c>
      <c r="I76" s="114">
        <f>F76+H76</f>
        <v>0</v>
      </c>
      <c r="K76" s="105"/>
      <c r="L76" s="105"/>
      <c r="M76" s="105"/>
      <c r="N76" s="105"/>
      <c r="O76" s="105"/>
    </row>
    <row r="77" spans="1:15" ht="14.25">
      <c r="A77" s="183" t="s">
        <v>23</v>
      </c>
      <c r="B77" s="183"/>
      <c r="C77" s="184" t="s">
        <v>134</v>
      </c>
      <c r="D77" s="185"/>
      <c r="E77" s="185"/>
      <c r="F77" s="112">
        <f>F78</f>
        <v>10581.19</v>
      </c>
      <c r="G77" s="112"/>
      <c r="H77" s="112">
        <f>H78</f>
        <v>29691.09</v>
      </c>
      <c r="I77" s="112">
        <f>I78</f>
        <v>40272.28</v>
      </c>
      <c r="K77" s="105"/>
      <c r="L77" s="105"/>
      <c r="M77" s="105"/>
      <c r="N77" s="105"/>
      <c r="O77" s="105"/>
    </row>
    <row r="78" spans="1:15" ht="15" customHeight="1">
      <c r="A78" s="191" t="s">
        <v>23</v>
      </c>
      <c r="B78" s="191"/>
      <c r="C78" s="24"/>
      <c r="D78" s="186" t="s">
        <v>24</v>
      </c>
      <c r="E78" s="186"/>
      <c r="F78" s="115">
        <f>SUM(F79:F80)</f>
        <v>10581.19</v>
      </c>
      <c r="G78" s="115"/>
      <c r="H78" s="115">
        <f>SUM(H79:H80)</f>
        <v>29691.09</v>
      </c>
      <c r="I78" s="115">
        <f>SUM(I79:I80)</f>
        <v>40272.28</v>
      </c>
      <c r="K78" s="105"/>
      <c r="L78" s="105"/>
      <c r="M78" s="105"/>
      <c r="N78" s="105"/>
      <c r="O78" s="105"/>
    </row>
    <row r="79" spans="1:15" s="2" customFormat="1" ht="14.25">
      <c r="A79" s="39">
        <v>53</v>
      </c>
      <c r="B79" s="10"/>
      <c r="C79" s="11"/>
      <c r="D79" s="66">
        <v>32</v>
      </c>
      <c r="E79" s="25" t="s">
        <v>5</v>
      </c>
      <c r="F79" s="105">
        <v>8272.28</v>
      </c>
      <c r="G79" s="114"/>
      <c r="H79" s="114">
        <v>32000</v>
      </c>
      <c r="I79" s="114">
        <f>F79+H79</f>
        <v>40272.28</v>
      </c>
      <c r="K79" s="105"/>
      <c r="L79" s="105"/>
      <c r="M79" s="105"/>
      <c r="N79" s="105"/>
      <c r="O79" s="105"/>
    </row>
    <row r="80" spans="1:15" s="2" customFormat="1" ht="14.25">
      <c r="A80" s="39">
        <v>53</v>
      </c>
      <c r="B80" s="10"/>
      <c r="C80" s="11"/>
      <c r="D80" s="66">
        <v>42</v>
      </c>
      <c r="E80" s="25" t="s">
        <v>106</v>
      </c>
      <c r="F80" s="105">
        <v>2308.91</v>
      </c>
      <c r="G80" s="114"/>
      <c r="H80" s="114">
        <v>-2308.91</v>
      </c>
      <c r="I80" s="114">
        <f>F80+H80</f>
        <v>0</v>
      </c>
      <c r="K80" s="105"/>
      <c r="L80" s="105"/>
      <c r="M80" s="105"/>
      <c r="N80" s="105"/>
      <c r="O80" s="105"/>
    </row>
    <row r="81" spans="1:15" ht="14.25">
      <c r="A81" s="183" t="s">
        <v>21</v>
      </c>
      <c r="B81" s="183"/>
      <c r="C81" s="184" t="s">
        <v>127</v>
      </c>
      <c r="D81" s="185"/>
      <c r="E81" s="185"/>
      <c r="F81" s="112">
        <f>F82</f>
        <v>11281.438715243214</v>
      </c>
      <c r="G81" s="112"/>
      <c r="H81" s="112">
        <f>H82</f>
        <v>-981.44</v>
      </c>
      <c r="I81" s="112">
        <f>I82</f>
        <v>10299.998715243213</v>
      </c>
      <c r="K81" s="105"/>
      <c r="L81" s="105"/>
      <c r="M81" s="105"/>
      <c r="N81" s="105"/>
      <c r="O81" s="105"/>
    </row>
    <row r="82" spans="1:15" ht="15" customHeight="1">
      <c r="A82" s="191" t="s">
        <v>21</v>
      </c>
      <c r="B82" s="191"/>
      <c r="C82" s="24"/>
      <c r="D82" s="186" t="s">
        <v>45</v>
      </c>
      <c r="E82" s="186"/>
      <c r="F82" s="115">
        <f>SUM(F83:F85)</f>
        <v>11281.438715243214</v>
      </c>
      <c r="G82" s="115"/>
      <c r="H82" s="115">
        <f>SUM(H83:H85)</f>
        <v>-981.44</v>
      </c>
      <c r="I82" s="115">
        <f>SUM(I83:I85)</f>
        <v>10299.998715243213</v>
      </c>
      <c r="K82" s="105"/>
      <c r="L82" s="105"/>
      <c r="M82" s="105"/>
      <c r="N82" s="105"/>
      <c r="O82" s="105"/>
    </row>
    <row r="83" spans="1:15" s="2" customFormat="1" ht="14.25">
      <c r="A83" s="39">
        <v>53</v>
      </c>
      <c r="B83" s="10"/>
      <c r="C83" s="11"/>
      <c r="D83" s="66">
        <v>32</v>
      </c>
      <c r="E83" s="25" t="s">
        <v>5</v>
      </c>
      <c r="F83" s="105">
        <v>11281.438715243214</v>
      </c>
      <c r="G83" s="114"/>
      <c r="H83" s="114">
        <v>-981.44</v>
      </c>
      <c r="I83" s="114">
        <f>F83+H83</f>
        <v>10299.998715243213</v>
      </c>
      <c r="K83" s="105"/>
      <c r="L83" s="105"/>
      <c r="M83" s="105"/>
      <c r="N83" s="105"/>
      <c r="O83" s="105"/>
    </row>
    <row r="84" spans="1:15" s="2" customFormat="1" ht="15">
      <c r="A84" s="39" t="s">
        <v>12</v>
      </c>
      <c r="B84" s="10"/>
      <c r="C84" s="11"/>
      <c r="D84" s="6">
        <v>422</v>
      </c>
      <c r="E84" s="12" t="s">
        <v>46</v>
      </c>
      <c r="F84" s="116"/>
      <c r="G84" s="116"/>
      <c r="H84" s="116"/>
      <c r="I84" s="116"/>
      <c r="K84" s="105"/>
      <c r="L84" s="105"/>
      <c r="M84" s="105"/>
      <c r="N84" s="105"/>
      <c r="O84" s="105"/>
    </row>
    <row r="85" spans="1:15" s="2" customFormat="1" ht="15">
      <c r="A85" s="39" t="s">
        <v>12</v>
      </c>
      <c r="B85" s="10"/>
      <c r="C85" s="11"/>
      <c r="D85" s="6">
        <v>426</v>
      </c>
      <c r="E85" s="12" t="s">
        <v>29</v>
      </c>
      <c r="F85" s="116"/>
      <c r="G85" s="116"/>
      <c r="H85" s="116"/>
      <c r="I85" s="116"/>
      <c r="K85" s="105"/>
      <c r="L85" s="105"/>
      <c r="M85" s="105"/>
      <c r="N85" s="105"/>
      <c r="O85" s="105"/>
    </row>
    <row r="86" spans="1:15" ht="27" customHeight="1">
      <c r="A86" s="37"/>
      <c r="B86" s="38"/>
      <c r="C86" s="197" t="s">
        <v>73</v>
      </c>
      <c r="D86" s="197"/>
      <c r="E86" s="197"/>
      <c r="F86" s="118">
        <f>F88+F91</f>
        <v>118123.29948901717</v>
      </c>
      <c r="G86" s="118"/>
      <c r="H86" s="118">
        <f>H88+H91</f>
        <v>-114487.15251310637</v>
      </c>
      <c r="I86" s="118">
        <f>I88+I91</f>
        <v>3636.1469759108068</v>
      </c>
      <c r="K86" s="105"/>
      <c r="L86" s="105"/>
      <c r="M86" s="105"/>
      <c r="N86" s="105"/>
      <c r="O86" s="105"/>
    </row>
    <row r="87" spans="1:15" ht="14.25">
      <c r="A87" s="183" t="s">
        <v>25</v>
      </c>
      <c r="B87" s="183"/>
      <c r="C87" s="184" t="s">
        <v>133</v>
      </c>
      <c r="D87" s="185"/>
      <c r="E87" s="185"/>
      <c r="F87" s="112">
        <f>F88</f>
        <v>6636.140420731303</v>
      </c>
      <c r="G87" s="112"/>
      <c r="H87" s="112">
        <f>H88</f>
        <v>-3000</v>
      </c>
      <c r="I87" s="112">
        <f>I88</f>
        <v>3636.1404207313026</v>
      </c>
      <c r="K87" s="105"/>
      <c r="L87" s="105"/>
      <c r="M87" s="105"/>
      <c r="N87" s="105"/>
      <c r="O87" s="105"/>
    </row>
    <row r="88" spans="1:15" ht="15" customHeight="1">
      <c r="A88" s="191" t="s">
        <v>25</v>
      </c>
      <c r="B88" s="191"/>
      <c r="C88" s="24"/>
      <c r="D88" s="186" t="s">
        <v>98</v>
      </c>
      <c r="E88" s="186"/>
      <c r="F88" s="115">
        <f>SUM(F89)</f>
        <v>6636.140420731303</v>
      </c>
      <c r="G88" s="115"/>
      <c r="H88" s="115">
        <f>SUM(H89)</f>
        <v>-3000</v>
      </c>
      <c r="I88" s="115">
        <f>SUM(I89)</f>
        <v>3636.1404207313026</v>
      </c>
      <c r="K88" s="105"/>
      <c r="L88" s="105"/>
      <c r="M88" s="105"/>
      <c r="N88" s="105"/>
      <c r="O88" s="105"/>
    </row>
    <row r="89" spans="1:15" s="2" customFormat="1" ht="14.25">
      <c r="A89" s="39">
        <v>53</v>
      </c>
      <c r="B89" s="10"/>
      <c r="C89" s="11"/>
      <c r="D89" s="66">
        <v>42</v>
      </c>
      <c r="E89" s="25" t="s">
        <v>11</v>
      </c>
      <c r="F89" s="105">
        <v>6636.140420731303</v>
      </c>
      <c r="G89" s="114"/>
      <c r="H89" s="114">
        <v>-3000</v>
      </c>
      <c r="I89" s="114">
        <f>F89+H89</f>
        <v>3636.1404207313026</v>
      </c>
      <c r="K89" s="105"/>
      <c r="L89" s="105"/>
      <c r="M89" s="105"/>
      <c r="N89" s="105"/>
      <c r="O89" s="105"/>
    </row>
    <row r="90" spans="1:15" ht="14.25">
      <c r="A90" s="183" t="s">
        <v>21</v>
      </c>
      <c r="B90" s="183"/>
      <c r="C90" s="184" t="s">
        <v>127</v>
      </c>
      <c r="D90" s="185"/>
      <c r="E90" s="185"/>
      <c r="F90" s="112">
        <f>F91</f>
        <v>111487.15906828587</v>
      </c>
      <c r="G90" s="112"/>
      <c r="H90" s="112">
        <f>H91</f>
        <v>-111487.15251310637</v>
      </c>
      <c r="I90" s="112">
        <f>I91</f>
        <v>0.006555179504175612</v>
      </c>
      <c r="K90" s="105"/>
      <c r="L90" s="105"/>
      <c r="M90" s="105"/>
      <c r="N90" s="105"/>
      <c r="O90" s="105"/>
    </row>
    <row r="91" spans="1:15" ht="15" customHeight="1">
      <c r="A91" s="191" t="s">
        <v>21</v>
      </c>
      <c r="B91" s="191"/>
      <c r="C91" s="24"/>
      <c r="D91" s="186" t="s">
        <v>54</v>
      </c>
      <c r="E91" s="186"/>
      <c r="F91" s="115">
        <f>SUM(F92:F94)</f>
        <v>111487.15906828587</v>
      </c>
      <c r="G91" s="115"/>
      <c r="H91" s="115">
        <f>SUM(H92:H94)</f>
        <v>-111487.15251310637</v>
      </c>
      <c r="I91" s="115">
        <f>SUM(I92:I94)</f>
        <v>0.006555179504175612</v>
      </c>
      <c r="K91" s="105"/>
      <c r="L91" s="105"/>
      <c r="M91" s="105"/>
      <c r="N91" s="105"/>
      <c r="O91" s="105"/>
    </row>
    <row r="92" spans="1:15" s="2" customFormat="1" ht="14.25">
      <c r="A92" s="39">
        <v>53</v>
      </c>
      <c r="B92" s="10"/>
      <c r="C92" s="11"/>
      <c r="D92" s="66">
        <v>42</v>
      </c>
      <c r="E92" s="25" t="s">
        <v>11</v>
      </c>
      <c r="F92" s="114">
        <v>55411.77251310637</v>
      </c>
      <c r="G92" s="114"/>
      <c r="H92" s="114">
        <f>G92-F92</f>
        <v>-55411.77251310637</v>
      </c>
      <c r="I92" s="114">
        <f>F92+H92</f>
        <v>0</v>
      </c>
      <c r="K92" s="105"/>
      <c r="L92" s="105"/>
      <c r="M92" s="105"/>
      <c r="N92" s="105"/>
      <c r="O92" s="105"/>
    </row>
    <row r="93" spans="1:15" s="2" customFormat="1" ht="14.25">
      <c r="A93" s="39">
        <v>42</v>
      </c>
      <c r="B93" s="10"/>
      <c r="C93" s="11"/>
      <c r="D93" s="66">
        <v>42</v>
      </c>
      <c r="E93" s="25" t="s">
        <v>11</v>
      </c>
      <c r="F93" s="114">
        <v>55411.77251310637</v>
      </c>
      <c r="G93" s="114"/>
      <c r="H93" s="114">
        <v>-55411.77</v>
      </c>
      <c r="I93" s="114">
        <f>F93+H93</f>
        <v>0.002513106373953633</v>
      </c>
      <c r="K93" s="105"/>
      <c r="L93" s="105"/>
      <c r="M93" s="105"/>
      <c r="N93" s="105"/>
      <c r="O93" s="105"/>
    </row>
    <row r="94" spans="1:15" s="2" customFormat="1" ht="14.25">
      <c r="A94" s="39">
        <v>11</v>
      </c>
      <c r="B94" s="10"/>
      <c r="C94" s="11"/>
      <c r="D94" s="66">
        <v>32</v>
      </c>
      <c r="E94" s="25" t="s">
        <v>5</v>
      </c>
      <c r="F94" s="114">
        <v>663.6140420731302</v>
      </c>
      <c r="G94" s="114"/>
      <c r="H94" s="114">
        <v>-663.61</v>
      </c>
      <c r="I94" s="114">
        <f>F94+H94</f>
        <v>0.004042073130221979</v>
      </c>
      <c r="K94" s="105"/>
      <c r="L94" s="105"/>
      <c r="M94" s="105"/>
      <c r="N94" s="105"/>
      <c r="O94" s="105"/>
    </row>
    <row r="95" spans="1:15" ht="27" customHeight="1">
      <c r="A95" s="37"/>
      <c r="B95" s="38"/>
      <c r="C95" s="197" t="s">
        <v>74</v>
      </c>
      <c r="D95" s="197"/>
      <c r="E95" s="197"/>
      <c r="F95" s="118">
        <f>F97+F100+F102</f>
        <v>110000</v>
      </c>
      <c r="G95" s="118"/>
      <c r="H95" s="118">
        <f>H97+H100+H102</f>
        <v>180000</v>
      </c>
      <c r="I95" s="118">
        <f>I97+I100+I102</f>
        <v>290000</v>
      </c>
      <c r="K95" s="105"/>
      <c r="L95" s="105"/>
      <c r="M95" s="105"/>
      <c r="N95" s="105"/>
      <c r="O95" s="105"/>
    </row>
    <row r="96" spans="1:15" ht="14.25">
      <c r="A96" s="183" t="s">
        <v>26</v>
      </c>
      <c r="B96" s="183"/>
      <c r="C96" s="184" t="s">
        <v>132</v>
      </c>
      <c r="D96" s="185"/>
      <c r="E96" s="185"/>
      <c r="F96" s="112">
        <f>F97</f>
        <v>110000</v>
      </c>
      <c r="G96" s="112"/>
      <c r="H96" s="112">
        <f>H97</f>
        <v>180000</v>
      </c>
      <c r="I96" s="112">
        <f>I97</f>
        <v>290000</v>
      </c>
      <c r="K96" s="105"/>
      <c r="L96" s="105"/>
      <c r="M96" s="105"/>
      <c r="N96" s="105"/>
      <c r="O96" s="105"/>
    </row>
    <row r="97" spans="1:15" ht="15" customHeight="1">
      <c r="A97" s="191" t="s">
        <v>26</v>
      </c>
      <c r="B97" s="191"/>
      <c r="C97" s="24"/>
      <c r="D97" s="186" t="s">
        <v>95</v>
      </c>
      <c r="E97" s="186"/>
      <c r="F97" s="115">
        <f>SUM(F98:F99)</f>
        <v>110000</v>
      </c>
      <c r="G97" s="162"/>
      <c r="H97" s="162">
        <f>SUM(H98:H99)</f>
        <v>180000</v>
      </c>
      <c r="I97" s="162">
        <f>SUM(I98:I99)</f>
        <v>290000</v>
      </c>
      <c r="K97" s="105"/>
      <c r="L97" s="105"/>
      <c r="M97" s="105"/>
      <c r="N97" s="105"/>
      <c r="O97" s="105"/>
    </row>
    <row r="98" spans="1:15" s="2" customFormat="1" ht="14.25">
      <c r="A98" s="39">
        <v>42</v>
      </c>
      <c r="B98" s="10"/>
      <c r="C98" s="11"/>
      <c r="D98" s="66">
        <v>42</v>
      </c>
      <c r="E98" s="25" t="s">
        <v>11</v>
      </c>
      <c r="F98" s="114">
        <v>110000</v>
      </c>
      <c r="G98" s="114"/>
      <c r="H98" s="114">
        <f>180000-H99</f>
        <v>-59100</v>
      </c>
      <c r="I98" s="114">
        <f>F98+H98</f>
        <v>50900</v>
      </c>
      <c r="K98" s="105"/>
      <c r="L98" s="105"/>
      <c r="M98" s="105"/>
      <c r="N98" s="105"/>
      <c r="O98" s="105"/>
    </row>
    <row r="99" spans="1:15" s="2" customFormat="1" ht="14.25">
      <c r="A99" s="164">
        <v>64</v>
      </c>
      <c r="B99" s="160"/>
      <c r="C99" s="161"/>
      <c r="D99" s="66">
        <v>42</v>
      </c>
      <c r="E99" s="25" t="s">
        <v>11</v>
      </c>
      <c r="F99" s="114"/>
      <c r="G99" s="114"/>
      <c r="H99" s="114">
        <v>239100</v>
      </c>
      <c r="I99" s="114">
        <f>F99+H99</f>
        <v>239100</v>
      </c>
      <c r="K99" s="105"/>
      <c r="L99" s="105"/>
      <c r="M99" s="105"/>
      <c r="N99" s="105"/>
      <c r="O99" s="105"/>
    </row>
    <row r="100" spans="1:15" s="2" customFormat="1" ht="14.25">
      <c r="A100" s="191" t="s">
        <v>26</v>
      </c>
      <c r="B100" s="191"/>
      <c r="C100" s="24"/>
      <c r="D100" s="186" t="s">
        <v>90</v>
      </c>
      <c r="E100" s="186"/>
      <c r="F100" s="115">
        <f>SUM(F101)</f>
        <v>0</v>
      </c>
      <c r="G100" s="115"/>
      <c r="H100" s="115">
        <f>SUM(H101)</f>
        <v>0</v>
      </c>
      <c r="I100" s="115">
        <f>SUM(I101)</f>
        <v>0</v>
      </c>
      <c r="K100" s="105"/>
      <c r="L100" s="105"/>
      <c r="M100" s="105"/>
      <c r="N100" s="105"/>
      <c r="O100" s="105"/>
    </row>
    <row r="101" spans="1:15" s="2" customFormat="1" ht="15">
      <c r="A101" s="39" t="s">
        <v>12</v>
      </c>
      <c r="B101" s="10"/>
      <c r="C101" s="11"/>
      <c r="D101" s="6">
        <v>426</v>
      </c>
      <c r="E101" s="12" t="s">
        <v>29</v>
      </c>
      <c r="F101" s="116">
        <v>0</v>
      </c>
      <c r="G101" s="116"/>
      <c r="H101" s="116">
        <v>0</v>
      </c>
      <c r="I101" s="116">
        <v>0</v>
      </c>
      <c r="K101" s="105"/>
      <c r="L101" s="105"/>
      <c r="M101" s="105"/>
      <c r="N101" s="105"/>
      <c r="O101" s="105"/>
    </row>
    <row r="102" spans="1:15" s="2" customFormat="1" ht="14.25">
      <c r="A102" s="191" t="s">
        <v>26</v>
      </c>
      <c r="B102" s="191"/>
      <c r="C102" s="24"/>
      <c r="D102" s="186" t="s">
        <v>91</v>
      </c>
      <c r="E102" s="186"/>
      <c r="F102" s="115">
        <f>SUM(F103)</f>
        <v>0</v>
      </c>
      <c r="G102" s="115"/>
      <c r="H102" s="115">
        <f>SUM(H103)</f>
        <v>0</v>
      </c>
      <c r="I102" s="115">
        <f>SUM(I103)</f>
        <v>0</v>
      </c>
      <c r="K102" s="105"/>
      <c r="L102" s="105"/>
      <c r="M102" s="105"/>
      <c r="N102" s="105"/>
      <c r="O102" s="105"/>
    </row>
    <row r="103" spans="1:15" s="2" customFormat="1" ht="15">
      <c r="A103" s="39" t="s">
        <v>12</v>
      </c>
      <c r="B103" s="10"/>
      <c r="C103" s="11"/>
      <c r="D103" s="6">
        <v>426</v>
      </c>
      <c r="E103" s="12" t="s">
        <v>29</v>
      </c>
      <c r="F103" s="116">
        <v>0</v>
      </c>
      <c r="G103" s="116"/>
      <c r="H103" s="116">
        <v>0</v>
      </c>
      <c r="I103" s="116">
        <v>0</v>
      </c>
      <c r="K103" s="105"/>
      <c r="L103" s="105"/>
      <c r="M103" s="105"/>
      <c r="N103" s="105"/>
      <c r="O103" s="105"/>
    </row>
    <row r="104" spans="1:15" ht="29.25" customHeight="1">
      <c r="A104" s="37"/>
      <c r="B104" s="38"/>
      <c r="C104" s="195" t="s">
        <v>75</v>
      </c>
      <c r="D104" s="195"/>
      <c r="E104" s="195"/>
      <c r="F104" s="118">
        <f>F106+F113+F116+F110+F119+F122</f>
        <v>49771.05315548477</v>
      </c>
      <c r="G104" s="118"/>
      <c r="H104" s="118">
        <f>H106+H113+H116+H110+H119+H122</f>
        <v>47037.86</v>
      </c>
      <c r="I104" s="118">
        <f>I106+I113+I116+I110+I119+I122</f>
        <v>96808.91315548476</v>
      </c>
      <c r="K104" s="105"/>
      <c r="L104" s="105"/>
      <c r="M104" s="105"/>
      <c r="N104" s="105"/>
      <c r="O104" s="105"/>
    </row>
    <row r="105" spans="1:15" ht="14.25">
      <c r="A105" s="183" t="s">
        <v>21</v>
      </c>
      <c r="B105" s="183"/>
      <c r="C105" s="184" t="s">
        <v>127</v>
      </c>
      <c r="D105" s="185"/>
      <c r="E105" s="185"/>
      <c r="F105" s="112">
        <f>F106</f>
        <v>41144.07060853408</v>
      </c>
      <c r="G105" s="112"/>
      <c r="H105" s="112">
        <f>H106</f>
        <v>-15644.070000000002</v>
      </c>
      <c r="I105" s="112">
        <f>I106</f>
        <v>25500.000608534072</v>
      </c>
      <c r="K105" s="105"/>
      <c r="L105" s="105"/>
      <c r="M105" s="105"/>
      <c r="N105" s="105"/>
      <c r="O105" s="105"/>
    </row>
    <row r="106" spans="1:15" ht="14.25">
      <c r="A106" s="191" t="s">
        <v>21</v>
      </c>
      <c r="B106" s="191"/>
      <c r="C106" s="24"/>
      <c r="D106" s="186" t="s">
        <v>47</v>
      </c>
      <c r="E106" s="186"/>
      <c r="F106" s="115">
        <f>SUM(F107:F109)</f>
        <v>41144.07060853408</v>
      </c>
      <c r="G106" s="115"/>
      <c r="H106" s="115">
        <f>SUM(H107:H109)</f>
        <v>-15644.070000000002</v>
      </c>
      <c r="I106" s="115">
        <f>SUM(I107:I109)</f>
        <v>25500.000608534072</v>
      </c>
      <c r="K106" s="105"/>
      <c r="L106" s="105"/>
      <c r="M106" s="105"/>
      <c r="N106" s="105"/>
      <c r="O106" s="105"/>
    </row>
    <row r="107" spans="1:15" s="2" customFormat="1" ht="14.25">
      <c r="A107" s="39">
        <v>53</v>
      </c>
      <c r="B107" s="10"/>
      <c r="C107" s="11"/>
      <c r="D107" s="66">
        <v>32</v>
      </c>
      <c r="E107" s="25" t="s">
        <v>5</v>
      </c>
      <c r="F107" s="114">
        <v>0</v>
      </c>
      <c r="G107" s="114"/>
      <c r="H107" s="114">
        <v>16500</v>
      </c>
      <c r="I107" s="114">
        <f>F107+H107</f>
        <v>16500</v>
      </c>
      <c r="K107" s="105"/>
      <c r="L107" s="105"/>
      <c r="M107" s="105"/>
      <c r="N107" s="105"/>
      <c r="O107" s="105"/>
    </row>
    <row r="108" spans="1:15" ht="14.25">
      <c r="A108" s="51" t="s">
        <v>103</v>
      </c>
      <c r="B108" s="51"/>
      <c r="C108" s="28"/>
      <c r="D108" s="66">
        <v>41</v>
      </c>
      <c r="E108" s="25" t="s">
        <v>109</v>
      </c>
      <c r="F108" s="114">
        <v>26544.56168292521</v>
      </c>
      <c r="G108" s="114"/>
      <c r="H108" s="114">
        <v>-21544.56</v>
      </c>
      <c r="I108" s="114">
        <f>F108+H108</f>
        <v>5000.001682925209</v>
      </c>
      <c r="K108" s="105"/>
      <c r="L108" s="105"/>
      <c r="M108" s="105"/>
      <c r="N108" s="105"/>
      <c r="O108" s="105"/>
    </row>
    <row r="109" spans="1:15" s="2" customFormat="1" ht="15" customHeight="1">
      <c r="A109" s="39">
        <v>53</v>
      </c>
      <c r="B109" s="27"/>
      <c r="C109" s="28"/>
      <c r="D109" s="66">
        <v>42</v>
      </c>
      <c r="E109" s="25" t="s">
        <v>11</v>
      </c>
      <c r="F109" s="114">
        <v>14599.508925608865</v>
      </c>
      <c r="G109" s="114"/>
      <c r="H109" s="114">
        <v>-10599.51</v>
      </c>
      <c r="I109" s="114">
        <f>F109+H109</f>
        <v>3999.9989256088647</v>
      </c>
      <c r="K109" s="105"/>
      <c r="L109" s="105"/>
      <c r="M109" s="105"/>
      <c r="N109" s="105"/>
      <c r="O109" s="105"/>
    </row>
    <row r="110" spans="1:15" ht="14.25">
      <c r="A110" s="191" t="s">
        <v>21</v>
      </c>
      <c r="B110" s="191"/>
      <c r="C110" s="24"/>
      <c r="D110" s="186" t="s">
        <v>27</v>
      </c>
      <c r="E110" s="186"/>
      <c r="F110" s="115">
        <f>SUM(F111)</f>
        <v>0</v>
      </c>
      <c r="G110" s="115"/>
      <c r="H110" s="115">
        <f>SUM(H111)</f>
        <v>0</v>
      </c>
      <c r="I110" s="115">
        <f>SUM(I111)</f>
        <v>0</v>
      </c>
      <c r="K110" s="105"/>
      <c r="L110" s="105"/>
      <c r="M110" s="105"/>
      <c r="N110" s="105"/>
      <c r="O110" s="105"/>
    </row>
    <row r="111" spans="1:15" s="2" customFormat="1" ht="25.5" customHeight="1">
      <c r="A111" s="39" t="s">
        <v>12</v>
      </c>
      <c r="B111" s="27"/>
      <c r="C111" s="28"/>
      <c r="D111" s="6">
        <v>422</v>
      </c>
      <c r="E111" s="12" t="s">
        <v>10</v>
      </c>
      <c r="F111" s="116">
        <v>0</v>
      </c>
      <c r="G111" s="116"/>
      <c r="H111" s="116">
        <v>0</v>
      </c>
      <c r="I111" s="116">
        <v>0</v>
      </c>
      <c r="K111" s="105"/>
      <c r="L111" s="105"/>
      <c r="M111" s="105"/>
      <c r="N111" s="105"/>
      <c r="O111" s="105"/>
    </row>
    <row r="112" spans="1:15" ht="14.25">
      <c r="A112" s="183" t="s">
        <v>22</v>
      </c>
      <c r="B112" s="183"/>
      <c r="C112" s="184" t="s">
        <v>131</v>
      </c>
      <c r="D112" s="185"/>
      <c r="E112" s="185"/>
      <c r="F112" s="112">
        <f>F113</f>
        <v>5308.912336585042</v>
      </c>
      <c r="G112" s="112"/>
      <c r="H112" s="112">
        <f>H113</f>
        <v>35000</v>
      </c>
      <c r="I112" s="112">
        <f>I113</f>
        <v>40308.91233658504</v>
      </c>
      <c r="K112" s="105"/>
      <c r="L112" s="105"/>
      <c r="M112" s="105"/>
      <c r="N112" s="105"/>
      <c r="O112" s="105"/>
    </row>
    <row r="113" spans="1:15" ht="29.25" customHeight="1">
      <c r="A113" s="191" t="s">
        <v>22</v>
      </c>
      <c r="B113" s="191"/>
      <c r="C113" s="24"/>
      <c r="D113" s="186" t="s">
        <v>99</v>
      </c>
      <c r="E113" s="186"/>
      <c r="F113" s="115">
        <f>SUM(F114)</f>
        <v>5308.912336585042</v>
      </c>
      <c r="G113" s="115"/>
      <c r="H113" s="115">
        <f>SUM(H114)</f>
        <v>35000</v>
      </c>
      <c r="I113" s="115">
        <f>SUM(I114)</f>
        <v>40308.91233658504</v>
      </c>
      <c r="K113" s="105"/>
      <c r="L113" s="105"/>
      <c r="M113" s="105"/>
      <c r="N113" s="105"/>
      <c r="O113" s="105"/>
    </row>
    <row r="114" spans="1:15" s="2" customFormat="1" ht="15" customHeight="1">
      <c r="A114" s="39">
        <v>42</v>
      </c>
      <c r="B114" s="27"/>
      <c r="C114" s="28"/>
      <c r="D114" s="66">
        <v>42</v>
      </c>
      <c r="E114" s="25" t="s">
        <v>11</v>
      </c>
      <c r="F114" s="114">
        <v>5308.912336585042</v>
      </c>
      <c r="G114" s="114"/>
      <c r="H114" s="114">
        <v>35000</v>
      </c>
      <c r="I114" s="114">
        <f>F114+H114</f>
        <v>40308.91233658504</v>
      </c>
      <c r="K114" s="105"/>
      <c r="L114" s="105"/>
      <c r="M114" s="105"/>
      <c r="N114" s="105"/>
      <c r="O114" s="105"/>
    </row>
    <row r="115" spans="1:15" ht="14.25">
      <c r="A115" s="183" t="s">
        <v>28</v>
      </c>
      <c r="B115" s="183"/>
      <c r="C115" s="184" t="s">
        <v>130</v>
      </c>
      <c r="D115" s="185"/>
      <c r="E115" s="185"/>
      <c r="F115" s="112">
        <f>F116</f>
        <v>0</v>
      </c>
      <c r="G115" s="112"/>
      <c r="H115" s="112">
        <f>H116</f>
        <v>0</v>
      </c>
      <c r="I115" s="112">
        <f>I116</f>
        <v>0</v>
      </c>
      <c r="K115" s="105"/>
      <c r="L115" s="105"/>
      <c r="M115" s="105"/>
      <c r="N115" s="105"/>
      <c r="O115" s="105"/>
    </row>
    <row r="116" spans="1:15" ht="30" customHeight="1">
      <c r="A116" s="191" t="s">
        <v>28</v>
      </c>
      <c r="B116" s="191"/>
      <c r="C116" s="24"/>
      <c r="D116" s="186" t="s">
        <v>55</v>
      </c>
      <c r="E116" s="186"/>
      <c r="F116" s="115">
        <f>SUM(F117:F117)</f>
        <v>0</v>
      </c>
      <c r="G116" s="115"/>
      <c r="H116" s="115">
        <f>SUM(H117:H117)</f>
        <v>0</v>
      </c>
      <c r="I116" s="115">
        <f>SUM(I117:I117)</f>
        <v>0</v>
      </c>
      <c r="K116" s="105"/>
      <c r="L116" s="105"/>
      <c r="M116" s="105"/>
      <c r="N116" s="105"/>
      <c r="O116" s="105"/>
    </row>
    <row r="117" spans="1:15" s="2" customFormat="1" ht="15" customHeight="1">
      <c r="A117" s="39">
        <v>53</v>
      </c>
      <c r="B117" s="27"/>
      <c r="C117" s="28"/>
      <c r="D117" s="66">
        <v>42</v>
      </c>
      <c r="E117" s="25" t="s">
        <v>11</v>
      </c>
      <c r="F117" s="114">
        <v>0</v>
      </c>
      <c r="G117" s="114"/>
      <c r="H117" s="114">
        <v>0</v>
      </c>
      <c r="I117" s="114">
        <f>F117+H117</f>
        <v>0</v>
      </c>
      <c r="K117" s="105"/>
      <c r="L117" s="105"/>
      <c r="M117" s="105"/>
      <c r="N117" s="105"/>
      <c r="O117" s="105"/>
    </row>
    <row r="118" spans="1:15" ht="14.25">
      <c r="A118" s="183" t="s">
        <v>28</v>
      </c>
      <c r="B118" s="183"/>
      <c r="C118" s="184" t="s">
        <v>130</v>
      </c>
      <c r="D118" s="185"/>
      <c r="E118" s="185"/>
      <c r="F118" s="112">
        <f>F119</f>
        <v>0</v>
      </c>
      <c r="G118" s="112"/>
      <c r="H118" s="112">
        <f>H119</f>
        <v>30000</v>
      </c>
      <c r="I118" s="112">
        <f>I119</f>
        <v>30000</v>
      </c>
      <c r="K118" s="105"/>
      <c r="L118" s="105"/>
      <c r="M118" s="105"/>
      <c r="N118" s="105"/>
      <c r="O118" s="105"/>
    </row>
    <row r="119" spans="1:15" ht="30" customHeight="1">
      <c r="A119" s="191" t="s">
        <v>28</v>
      </c>
      <c r="B119" s="191"/>
      <c r="C119" s="24"/>
      <c r="D119" s="186" t="s">
        <v>56</v>
      </c>
      <c r="E119" s="186"/>
      <c r="F119" s="115">
        <f>SUM(F120)</f>
        <v>0</v>
      </c>
      <c r="G119" s="115"/>
      <c r="H119" s="115">
        <f>SUM(H120)</f>
        <v>30000</v>
      </c>
      <c r="I119" s="115">
        <f>SUM(I120)</f>
        <v>30000</v>
      </c>
      <c r="K119" s="105"/>
      <c r="L119" s="105"/>
      <c r="M119" s="105"/>
      <c r="N119" s="105"/>
      <c r="O119" s="105"/>
    </row>
    <row r="120" spans="1:15" s="2" customFormat="1" ht="15" customHeight="1">
      <c r="A120" s="39">
        <v>11</v>
      </c>
      <c r="B120" s="10"/>
      <c r="C120" s="11"/>
      <c r="D120" s="66">
        <v>42</v>
      </c>
      <c r="E120" s="25" t="s">
        <v>11</v>
      </c>
      <c r="F120" s="114">
        <v>0</v>
      </c>
      <c r="G120" s="114"/>
      <c r="H120" s="114">
        <v>30000</v>
      </c>
      <c r="I120" s="114">
        <f>F120+H120</f>
        <v>30000</v>
      </c>
      <c r="K120" s="105"/>
      <c r="L120" s="105"/>
      <c r="M120" s="105"/>
      <c r="N120" s="105"/>
      <c r="O120" s="105"/>
    </row>
    <row r="121" spans="1:15" ht="14.25">
      <c r="A121" s="183" t="s">
        <v>28</v>
      </c>
      <c r="B121" s="183"/>
      <c r="C121" s="184" t="s">
        <v>130</v>
      </c>
      <c r="D121" s="185"/>
      <c r="E121" s="185"/>
      <c r="F121" s="112">
        <f>F122</f>
        <v>3318.0702103656513</v>
      </c>
      <c r="G121" s="112"/>
      <c r="H121" s="112">
        <f>H122</f>
        <v>-2318.07</v>
      </c>
      <c r="I121" s="112">
        <f>I122</f>
        <v>1000.0002103656511</v>
      </c>
      <c r="K121" s="105"/>
      <c r="L121" s="105"/>
      <c r="M121" s="105"/>
      <c r="N121" s="105"/>
      <c r="O121" s="105"/>
    </row>
    <row r="122" spans="1:15" s="2" customFormat="1" ht="15" customHeight="1">
      <c r="A122" s="191" t="s">
        <v>28</v>
      </c>
      <c r="B122" s="191"/>
      <c r="C122" s="24"/>
      <c r="D122" s="186" t="s">
        <v>113</v>
      </c>
      <c r="E122" s="186"/>
      <c r="F122" s="115">
        <f>SUM(F123)</f>
        <v>3318.0702103656513</v>
      </c>
      <c r="G122" s="115"/>
      <c r="H122" s="115">
        <f>SUM(H123)</f>
        <v>-2318.07</v>
      </c>
      <c r="I122" s="115">
        <f>SUM(I123)</f>
        <v>1000.0002103656511</v>
      </c>
      <c r="K122" s="105"/>
      <c r="L122" s="105"/>
      <c r="M122" s="105"/>
      <c r="N122" s="105"/>
      <c r="O122" s="105"/>
    </row>
    <row r="123" spans="1:15" s="2" customFormat="1" ht="15" customHeight="1">
      <c r="A123" s="39">
        <v>11</v>
      </c>
      <c r="B123" s="10"/>
      <c r="C123" s="11"/>
      <c r="D123" s="66">
        <v>42</v>
      </c>
      <c r="E123" s="25" t="s">
        <v>11</v>
      </c>
      <c r="F123" s="114">
        <v>3318.0702103656513</v>
      </c>
      <c r="G123" s="114"/>
      <c r="H123" s="114">
        <v>-2318.07</v>
      </c>
      <c r="I123" s="114">
        <f>F123+H123</f>
        <v>1000.0002103656511</v>
      </c>
      <c r="K123" s="105"/>
      <c r="L123" s="105"/>
      <c r="M123" s="105"/>
      <c r="N123" s="105"/>
      <c r="O123" s="105"/>
    </row>
    <row r="124" spans="1:15" ht="33" customHeight="1">
      <c r="A124" s="37"/>
      <c r="B124" s="38"/>
      <c r="C124" s="197" t="s">
        <v>76</v>
      </c>
      <c r="D124" s="197"/>
      <c r="E124" s="197"/>
      <c r="F124" s="118">
        <f>F126+F129+F132+F135</f>
        <v>96441.50242219125</v>
      </c>
      <c r="G124" s="163"/>
      <c r="H124" s="163">
        <f>H126+H129+H132+H135</f>
        <v>-88851.5050713385</v>
      </c>
      <c r="I124" s="163">
        <f>I126+I129+I132+I135</f>
        <v>7589.997350852743</v>
      </c>
      <c r="K124" s="105"/>
      <c r="L124" s="105"/>
      <c r="M124" s="105"/>
      <c r="N124" s="105"/>
      <c r="O124" s="105"/>
    </row>
    <row r="125" spans="1:15" ht="14.25">
      <c r="A125" s="183" t="s">
        <v>30</v>
      </c>
      <c r="B125" s="183"/>
      <c r="C125" s="184" t="s">
        <v>129</v>
      </c>
      <c r="D125" s="185"/>
      <c r="E125" s="185"/>
      <c r="F125" s="112">
        <f>F126</f>
        <v>398.1684252438781</v>
      </c>
      <c r="G125" s="112"/>
      <c r="H125" s="112">
        <f>H126</f>
        <v>2191.83</v>
      </c>
      <c r="I125" s="112">
        <f>I126</f>
        <v>2589.998425243878</v>
      </c>
      <c r="K125" s="105"/>
      <c r="L125" s="105"/>
      <c r="M125" s="105"/>
      <c r="N125" s="105"/>
      <c r="O125" s="105"/>
    </row>
    <row r="126" spans="1:15" ht="14.25">
      <c r="A126" s="191" t="s">
        <v>30</v>
      </c>
      <c r="B126" s="191"/>
      <c r="C126" s="24"/>
      <c r="D126" s="199" t="s">
        <v>57</v>
      </c>
      <c r="E126" s="199"/>
      <c r="F126" s="115">
        <f>SUM(F127)</f>
        <v>398.1684252438781</v>
      </c>
      <c r="G126" s="115"/>
      <c r="H126" s="115">
        <f>SUM(H127)</f>
        <v>2191.83</v>
      </c>
      <c r="I126" s="115">
        <f>SUM(I127)</f>
        <v>2589.998425243878</v>
      </c>
      <c r="K126" s="105"/>
      <c r="L126" s="105"/>
      <c r="M126" s="105"/>
      <c r="N126" s="105"/>
      <c r="O126" s="105"/>
    </row>
    <row r="127" spans="1:15" s="2" customFormat="1" ht="14.25">
      <c r="A127" s="39" t="s">
        <v>12</v>
      </c>
      <c r="B127" s="10"/>
      <c r="C127" s="11"/>
      <c r="D127" s="66">
        <v>32</v>
      </c>
      <c r="E127" s="25" t="s">
        <v>5</v>
      </c>
      <c r="F127" s="114">
        <v>398.1684252438781</v>
      </c>
      <c r="G127" s="114"/>
      <c r="H127" s="114">
        <v>2191.83</v>
      </c>
      <c r="I127" s="114">
        <f>F127+H127</f>
        <v>2589.998425243878</v>
      </c>
      <c r="K127" s="105"/>
      <c r="L127" s="105"/>
      <c r="M127" s="105"/>
      <c r="N127" s="105"/>
      <c r="O127" s="105"/>
    </row>
    <row r="128" spans="1:15" ht="14.25">
      <c r="A128" s="183" t="s">
        <v>31</v>
      </c>
      <c r="B128" s="183"/>
      <c r="C128" s="184" t="s">
        <v>128</v>
      </c>
      <c r="D128" s="185"/>
      <c r="E128" s="185"/>
      <c r="F128" s="112">
        <f>F129</f>
        <v>14599.508925608865</v>
      </c>
      <c r="G128" s="112"/>
      <c r="H128" s="112">
        <f>H129</f>
        <v>-9599.51</v>
      </c>
      <c r="I128" s="112">
        <f>I129</f>
        <v>4999.998925608865</v>
      </c>
      <c r="K128" s="105"/>
      <c r="L128" s="105"/>
      <c r="M128" s="105"/>
      <c r="N128" s="105"/>
      <c r="O128" s="105"/>
    </row>
    <row r="129" spans="1:15" ht="30" customHeight="1">
      <c r="A129" s="191" t="s">
        <v>31</v>
      </c>
      <c r="B129" s="191"/>
      <c r="C129" s="24"/>
      <c r="D129" s="186" t="s">
        <v>87</v>
      </c>
      <c r="E129" s="186"/>
      <c r="F129" s="115">
        <f>SUM(F130)</f>
        <v>14599.508925608865</v>
      </c>
      <c r="G129" s="115"/>
      <c r="H129" s="115">
        <f>SUM(H130)</f>
        <v>-9599.51</v>
      </c>
      <c r="I129" s="115">
        <f>SUM(I130)</f>
        <v>4999.998925608865</v>
      </c>
      <c r="K129" s="105"/>
      <c r="L129" s="105"/>
      <c r="M129" s="105"/>
      <c r="N129" s="105"/>
      <c r="O129" s="105"/>
    </row>
    <row r="130" spans="1:15" s="2" customFormat="1" ht="15" customHeight="1">
      <c r="A130" s="29">
        <v>42</v>
      </c>
      <c r="B130" s="27"/>
      <c r="C130" s="28"/>
      <c r="D130" s="66">
        <v>42</v>
      </c>
      <c r="E130" s="25" t="s">
        <v>11</v>
      </c>
      <c r="F130" s="114">
        <v>14599.508925608865</v>
      </c>
      <c r="G130" s="114"/>
      <c r="H130" s="114">
        <v>-9599.51</v>
      </c>
      <c r="I130" s="114">
        <f>F130+H130</f>
        <v>4999.998925608865</v>
      </c>
      <c r="K130" s="105"/>
      <c r="L130" s="105"/>
      <c r="M130" s="105"/>
      <c r="N130" s="105"/>
      <c r="O130" s="105"/>
    </row>
    <row r="131" spans="1:15" ht="14.25">
      <c r="A131" s="183" t="s">
        <v>21</v>
      </c>
      <c r="B131" s="183"/>
      <c r="C131" s="184" t="s">
        <v>127</v>
      </c>
      <c r="D131" s="185"/>
      <c r="E131" s="185"/>
      <c r="F131" s="112">
        <v>48443.825071338506</v>
      </c>
      <c r="G131" s="112"/>
      <c r="H131" s="159">
        <f>H132</f>
        <v>-48443.825071338506</v>
      </c>
      <c r="I131" s="112">
        <f>F131+H131</f>
        <v>0</v>
      </c>
      <c r="K131" s="105"/>
      <c r="L131" s="105"/>
      <c r="M131" s="105"/>
      <c r="N131" s="105"/>
      <c r="O131" s="105"/>
    </row>
    <row r="132" spans="1:15" s="2" customFormat="1" ht="28.5" customHeight="1">
      <c r="A132" s="187" t="s">
        <v>21</v>
      </c>
      <c r="B132" s="187"/>
      <c r="C132" s="24"/>
      <c r="D132" s="186" t="s">
        <v>114</v>
      </c>
      <c r="E132" s="186"/>
      <c r="F132" s="115">
        <f>SUM(F133:F133)</f>
        <v>48443.825071338506</v>
      </c>
      <c r="G132" s="115"/>
      <c r="H132" s="115">
        <f>SUM(H133:H133)</f>
        <v>-48443.825071338506</v>
      </c>
      <c r="I132" s="115">
        <f>SUM(I133:I133)</f>
        <v>0</v>
      </c>
      <c r="K132" s="105"/>
      <c r="L132" s="105"/>
      <c r="M132" s="105"/>
      <c r="N132" s="105"/>
      <c r="O132" s="105"/>
    </row>
    <row r="133" spans="1:15" s="2" customFormat="1" ht="15" customHeight="1">
      <c r="A133" s="50" t="s">
        <v>102</v>
      </c>
      <c r="B133" s="50"/>
      <c r="C133" s="13"/>
      <c r="D133" s="66">
        <v>32</v>
      </c>
      <c r="E133" s="25" t="s">
        <v>5</v>
      </c>
      <c r="F133" s="114">
        <v>48443.825071338506</v>
      </c>
      <c r="G133" s="114"/>
      <c r="H133" s="114">
        <f>G133-F133</f>
        <v>-48443.825071338506</v>
      </c>
      <c r="I133" s="114">
        <f>F133+H133</f>
        <v>0</v>
      </c>
      <c r="K133" s="105"/>
      <c r="L133" s="105"/>
      <c r="M133" s="105"/>
      <c r="N133" s="105"/>
      <c r="O133" s="105"/>
    </row>
    <row r="134" spans="1:15" ht="14.25">
      <c r="A134" s="183" t="s">
        <v>240</v>
      </c>
      <c r="B134" s="183"/>
      <c r="C134" s="184" t="s">
        <v>127</v>
      </c>
      <c r="D134" s="185"/>
      <c r="E134" s="185"/>
      <c r="F134" s="159">
        <f>F135</f>
        <v>33000</v>
      </c>
      <c r="G134" s="112"/>
      <c r="H134" s="159">
        <f>H135</f>
        <v>-33000</v>
      </c>
      <c r="I134" s="159">
        <f>I135</f>
        <v>0</v>
      </c>
      <c r="K134" s="105"/>
      <c r="L134" s="105"/>
      <c r="M134" s="105"/>
      <c r="N134" s="105"/>
      <c r="O134" s="105"/>
    </row>
    <row r="135" spans="1:15" s="2" customFormat="1" ht="28.5" customHeight="1">
      <c r="A135" s="187" t="s">
        <v>240</v>
      </c>
      <c r="B135" s="187"/>
      <c r="C135" s="24"/>
      <c r="D135" s="186" t="s">
        <v>274</v>
      </c>
      <c r="E135" s="186"/>
      <c r="F135" s="115">
        <f>SUM(F136:F136)</f>
        <v>33000</v>
      </c>
      <c r="G135" s="115"/>
      <c r="H135" s="115">
        <f>SUM(H136:H136)</f>
        <v>-33000</v>
      </c>
      <c r="I135" s="115">
        <f>SUM(I136:I136)</f>
        <v>0</v>
      </c>
      <c r="K135" s="105"/>
      <c r="L135" s="105"/>
      <c r="M135" s="105"/>
      <c r="N135" s="105"/>
      <c r="O135" s="105"/>
    </row>
    <row r="136" spans="1:15" s="2" customFormat="1" ht="15" customHeight="1">
      <c r="A136" s="50" t="s">
        <v>102</v>
      </c>
      <c r="B136" s="50"/>
      <c r="C136" s="13"/>
      <c r="D136" s="66">
        <v>32</v>
      </c>
      <c r="E136" s="25" t="s">
        <v>5</v>
      </c>
      <c r="F136" s="114">
        <v>33000</v>
      </c>
      <c r="G136" s="114"/>
      <c r="H136" s="114">
        <f>G136-F136</f>
        <v>-33000</v>
      </c>
      <c r="I136" s="114">
        <f>F136+H136</f>
        <v>0</v>
      </c>
      <c r="K136" s="105"/>
      <c r="L136" s="105"/>
      <c r="M136" s="105"/>
      <c r="N136" s="105"/>
      <c r="O136" s="105"/>
    </row>
    <row r="137" spans="1:15" ht="29.25" customHeight="1">
      <c r="A137" s="37"/>
      <c r="B137" s="38"/>
      <c r="C137" s="197" t="s">
        <v>77</v>
      </c>
      <c r="D137" s="197"/>
      <c r="E137" s="197"/>
      <c r="F137" s="118">
        <f>F139+F142+F145+F148+F153</f>
        <v>31355.763487955403</v>
      </c>
      <c r="G137" s="118"/>
      <c r="H137" s="118">
        <f>H139+H142+H145+H148+H153</f>
        <v>-2954.46</v>
      </c>
      <c r="I137" s="118">
        <f>I139+I142+I145+I148+I153</f>
        <v>28401.303487955403</v>
      </c>
      <c r="K137" s="105"/>
      <c r="L137" s="105"/>
      <c r="M137" s="105"/>
      <c r="N137" s="105"/>
      <c r="O137" s="105"/>
    </row>
    <row r="138" spans="1:15" ht="14.25">
      <c r="A138" s="183" t="s">
        <v>32</v>
      </c>
      <c r="B138" s="183"/>
      <c r="C138" s="184" t="s">
        <v>126</v>
      </c>
      <c r="D138" s="185"/>
      <c r="E138" s="185"/>
      <c r="F138" s="112">
        <f>F139</f>
        <v>3483.9737208839338</v>
      </c>
      <c r="G138" s="112"/>
      <c r="H138" s="112">
        <f>H139</f>
        <v>0</v>
      </c>
      <c r="I138" s="112">
        <f>I139</f>
        <v>3483.9737208839338</v>
      </c>
      <c r="K138" s="105"/>
      <c r="L138" s="105"/>
      <c r="M138" s="105"/>
      <c r="N138" s="105"/>
      <c r="O138" s="105"/>
    </row>
    <row r="139" spans="1:15" ht="17.25" customHeight="1">
      <c r="A139" s="191" t="s">
        <v>32</v>
      </c>
      <c r="B139" s="191"/>
      <c r="C139" s="24"/>
      <c r="D139" s="192" t="s">
        <v>58</v>
      </c>
      <c r="E139" s="192"/>
      <c r="F139" s="115">
        <f>SUM(F140)</f>
        <v>3483.9737208839338</v>
      </c>
      <c r="G139" s="115"/>
      <c r="H139" s="115">
        <f>SUM(H140)</f>
        <v>0</v>
      </c>
      <c r="I139" s="115">
        <f>SUM(I140)</f>
        <v>3483.9737208839338</v>
      </c>
      <c r="K139" s="105"/>
      <c r="L139" s="105"/>
      <c r="M139" s="105"/>
      <c r="N139" s="105"/>
      <c r="O139" s="105"/>
    </row>
    <row r="140" spans="1:15" s="2" customFormat="1" ht="14.25">
      <c r="A140" s="39">
        <v>11</v>
      </c>
      <c r="B140" s="10"/>
      <c r="C140" s="11"/>
      <c r="D140" s="66">
        <v>32</v>
      </c>
      <c r="E140" s="25" t="s">
        <v>5</v>
      </c>
      <c r="F140" s="114">
        <v>3483.9737208839338</v>
      </c>
      <c r="G140" s="114"/>
      <c r="H140" s="114">
        <v>0</v>
      </c>
      <c r="I140" s="114">
        <f>F140+H140</f>
        <v>3483.9737208839338</v>
      </c>
      <c r="K140" s="105"/>
      <c r="L140" s="105"/>
      <c r="M140" s="105"/>
      <c r="N140" s="105"/>
      <c r="O140" s="105"/>
    </row>
    <row r="141" spans="1:15" ht="14.25">
      <c r="A141" s="183" t="s">
        <v>32</v>
      </c>
      <c r="B141" s="183"/>
      <c r="C141" s="184" t="s">
        <v>126</v>
      </c>
      <c r="D141" s="185"/>
      <c r="E141" s="185"/>
      <c r="F141" s="112">
        <f>F142</f>
        <v>18581.193178047648</v>
      </c>
      <c r="G141" s="112"/>
      <c r="H141" s="112">
        <f>H142</f>
        <v>0</v>
      </c>
      <c r="I141" s="112">
        <f>I142</f>
        <v>18581.193178047648</v>
      </c>
      <c r="K141" s="105"/>
      <c r="L141" s="105"/>
      <c r="M141" s="105"/>
      <c r="N141" s="105"/>
      <c r="O141" s="105"/>
    </row>
    <row r="142" spans="1:15" ht="30" customHeight="1">
      <c r="A142" s="191" t="s">
        <v>32</v>
      </c>
      <c r="B142" s="191"/>
      <c r="C142" s="24"/>
      <c r="D142" s="186" t="s">
        <v>92</v>
      </c>
      <c r="E142" s="186"/>
      <c r="F142" s="115">
        <f>SUM(F143)</f>
        <v>18581.193178047648</v>
      </c>
      <c r="G142" s="115"/>
      <c r="H142" s="115">
        <f>SUM(H143)</f>
        <v>0</v>
      </c>
      <c r="I142" s="115">
        <f>SUM(I143)</f>
        <v>18581.193178047648</v>
      </c>
      <c r="K142" s="105"/>
      <c r="L142" s="105"/>
      <c r="M142" s="105"/>
      <c r="N142" s="105"/>
      <c r="O142" s="105"/>
    </row>
    <row r="143" spans="1:15" s="2" customFormat="1" ht="14.25">
      <c r="A143" s="39">
        <v>53</v>
      </c>
      <c r="B143" s="10"/>
      <c r="C143" s="11"/>
      <c r="D143" s="66">
        <v>32</v>
      </c>
      <c r="E143" s="25" t="s">
        <v>5</v>
      </c>
      <c r="F143" s="114">
        <v>18581.193178047648</v>
      </c>
      <c r="G143" s="114"/>
      <c r="H143" s="114">
        <v>0</v>
      </c>
      <c r="I143" s="114">
        <f>F143+H143</f>
        <v>18581.193178047648</v>
      </c>
      <c r="K143" s="105"/>
      <c r="L143" s="105"/>
      <c r="M143" s="105"/>
      <c r="N143" s="105"/>
      <c r="O143" s="105"/>
    </row>
    <row r="144" spans="1:15" ht="14.25">
      <c r="A144" s="183" t="s">
        <v>33</v>
      </c>
      <c r="B144" s="183"/>
      <c r="C144" s="184" t="s">
        <v>125</v>
      </c>
      <c r="D144" s="185"/>
      <c r="E144" s="185"/>
      <c r="F144" s="112">
        <f>F145</f>
        <v>663.6140420731302</v>
      </c>
      <c r="G144" s="112"/>
      <c r="H144" s="112">
        <f>H145</f>
        <v>2700</v>
      </c>
      <c r="I144" s="112">
        <f>I145</f>
        <v>3363.6140420731303</v>
      </c>
      <c r="K144" s="105"/>
      <c r="L144" s="105"/>
      <c r="M144" s="105"/>
      <c r="N144" s="105"/>
      <c r="O144" s="105"/>
    </row>
    <row r="145" spans="1:15" ht="15" customHeight="1">
      <c r="A145" s="191" t="s">
        <v>33</v>
      </c>
      <c r="B145" s="191"/>
      <c r="C145" s="24"/>
      <c r="D145" s="186" t="s">
        <v>59</v>
      </c>
      <c r="E145" s="186"/>
      <c r="F145" s="115">
        <f>SUM(F146)</f>
        <v>663.6140420731302</v>
      </c>
      <c r="G145" s="115"/>
      <c r="H145" s="115">
        <f>SUM(H146)</f>
        <v>2700</v>
      </c>
      <c r="I145" s="115">
        <f>SUM(I146)</f>
        <v>3363.6140420731303</v>
      </c>
      <c r="K145" s="105"/>
      <c r="L145" s="105"/>
      <c r="M145" s="105"/>
      <c r="N145" s="105"/>
      <c r="O145" s="105"/>
    </row>
    <row r="146" spans="1:15" s="2" customFormat="1" ht="14.25">
      <c r="A146" s="39">
        <v>11</v>
      </c>
      <c r="B146" s="27"/>
      <c r="C146" s="28"/>
      <c r="D146" s="66">
        <v>32</v>
      </c>
      <c r="E146" s="25" t="s">
        <v>5</v>
      </c>
      <c r="F146" s="114">
        <v>663.6140420731302</v>
      </c>
      <c r="G146" s="114"/>
      <c r="H146" s="114">
        <f>2700</f>
        <v>2700</v>
      </c>
      <c r="I146" s="114">
        <f>F146+H146</f>
        <v>3363.6140420731303</v>
      </c>
      <c r="K146" s="105"/>
      <c r="L146" s="105"/>
      <c r="M146" s="105"/>
      <c r="N146" s="105"/>
      <c r="O146" s="105"/>
    </row>
    <row r="147" spans="1:15" ht="14.25">
      <c r="A147" s="183" t="s">
        <v>33</v>
      </c>
      <c r="B147" s="183"/>
      <c r="C147" s="184" t="s">
        <v>125</v>
      </c>
      <c r="D147" s="185"/>
      <c r="E147" s="185"/>
      <c r="F147" s="112">
        <f>F148</f>
        <v>2654.456168292521</v>
      </c>
      <c r="G147" s="112"/>
      <c r="H147" s="112">
        <f>H148</f>
        <v>-2654.46</v>
      </c>
      <c r="I147" s="112">
        <f>I148</f>
        <v>-0.003831707479093893</v>
      </c>
      <c r="K147" s="105"/>
      <c r="L147" s="105"/>
      <c r="M147" s="105"/>
      <c r="N147" s="105"/>
      <c r="O147" s="105"/>
    </row>
    <row r="148" spans="1:15" ht="17.25" customHeight="1">
      <c r="A148" s="191" t="s">
        <v>33</v>
      </c>
      <c r="B148" s="191"/>
      <c r="C148" s="24"/>
      <c r="D148" s="192" t="s">
        <v>60</v>
      </c>
      <c r="E148" s="192"/>
      <c r="F148" s="115">
        <f>SUM(F149:F151)</f>
        <v>2654.456168292521</v>
      </c>
      <c r="G148" s="115"/>
      <c r="H148" s="115">
        <f>SUM(H149:H151)</f>
        <v>-2654.46</v>
      </c>
      <c r="I148" s="115">
        <f>SUM(I149:I151)</f>
        <v>-0.003831707479093893</v>
      </c>
      <c r="K148" s="105"/>
      <c r="L148" s="105"/>
      <c r="M148" s="105"/>
      <c r="N148" s="105"/>
      <c r="O148" s="105"/>
    </row>
    <row r="149" spans="1:15" s="68" customFormat="1" ht="17.25" customHeight="1">
      <c r="A149" s="29">
        <v>42</v>
      </c>
      <c r="B149" s="67"/>
      <c r="C149" s="13"/>
      <c r="D149" s="66">
        <v>32</v>
      </c>
      <c r="E149" s="25" t="s">
        <v>5</v>
      </c>
      <c r="F149" s="114">
        <v>0</v>
      </c>
      <c r="G149" s="114"/>
      <c r="H149" s="114">
        <v>0</v>
      </c>
      <c r="I149" s="114">
        <f>F149+H149</f>
        <v>0</v>
      </c>
      <c r="K149" s="105"/>
      <c r="L149" s="105"/>
      <c r="M149" s="105"/>
      <c r="N149" s="105"/>
      <c r="O149" s="105"/>
    </row>
    <row r="150" spans="1:15" s="2" customFormat="1" ht="15" customHeight="1">
      <c r="A150" s="29">
        <v>42</v>
      </c>
      <c r="B150" s="27"/>
      <c r="C150" s="28"/>
      <c r="D150" s="66">
        <v>42</v>
      </c>
      <c r="E150" s="25" t="s">
        <v>11</v>
      </c>
      <c r="F150" s="114">
        <v>0</v>
      </c>
      <c r="G150" s="114"/>
      <c r="H150" s="114">
        <v>0</v>
      </c>
      <c r="I150" s="114">
        <f>F150+H150</f>
        <v>0</v>
      </c>
      <c r="K150" s="105"/>
      <c r="L150" s="105"/>
      <c r="M150" s="105"/>
      <c r="N150" s="105"/>
      <c r="O150" s="105"/>
    </row>
    <row r="151" spans="1:15" s="2" customFormat="1" ht="15" customHeight="1">
      <c r="A151" s="29">
        <v>53</v>
      </c>
      <c r="B151" s="27"/>
      <c r="C151" s="28"/>
      <c r="D151" s="66">
        <v>36</v>
      </c>
      <c r="E151" s="25" t="s">
        <v>108</v>
      </c>
      <c r="F151" s="114">
        <v>2654.456168292521</v>
      </c>
      <c r="G151" s="114"/>
      <c r="H151" s="114">
        <v>-2654.46</v>
      </c>
      <c r="I151" s="114">
        <f>F151+H151</f>
        <v>-0.003831707479093893</v>
      </c>
      <c r="K151" s="105"/>
      <c r="L151" s="105"/>
      <c r="M151" s="105"/>
      <c r="N151" s="105"/>
      <c r="O151" s="105"/>
    </row>
    <row r="152" spans="1:15" ht="14.25">
      <c r="A152" s="183" t="s">
        <v>33</v>
      </c>
      <c r="B152" s="183"/>
      <c r="C152" s="184" t="s">
        <v>125</v>
      </c>
      <c r="D152" s="185"/>
      <c r="E152" s="185"/>
      <c r="F152" s="112">
        <f>F153</f>
        <v>5972.526378658172</v>
      </c>
      <c r="G152" s="112"/>
      <c r="H152" s="112">
        <f>H153</f>
        <v>-3000</v>
      </c>
      <c r="I152" s="112">
        <f>I153</f>
        <v>2972.526378658172</v>
      </c>
      <c r="K152" s="105"/>
      <c r="L152" s="105"/>
      <c r="M152" s="105"/>
      <c r="N152" s="105"/>
      <c r="O152" s="105"/>
    </row>
    <row r="153" spans="1:15" ht="14.25">
      <c r="A153" s="191" t="s">
        <v>33</v>
      </c>
      <c r="B153" s="191"/>
      <c r="C153" s="24"/>
      <c r="D153" s="192" t="s">
        <v>61</v>
      </c>
      <c r="E153" s="192"/>
      <c r="F153" s="115">
        <f>SUM(F154)</f>
        <v>5972.526378658172</v>
      </c>
      <c r="G153" s="115"/>
      <c r="H153" s="115">
        <f>SUM(H154)</f>
        <v>-3000</v>
      </c>
      <c r="I153" s="115">
        <f>SUM(I154)</f>
        <v>2972.526378658172</v>
      </c>
      <c r="K153" s="105"/>
      <c r="L153" s="105"/>
      <c r="M153" s="105"/>
      <c r="N153" s="105"/>
      <c r="O153" s="105"/>
    </row>
    <row r="154" spans="1:15" s="2" customFormat="1" ht="15" customHeight="1">
      <c r="A154" s="39">
        <v>53</v>
      </c>
      <c r="B154" s="27"/>
      <c r="C154" s="28"/>
      <c r="D154" s="66">
        <v>32</v>
      </c>
      <c r="E154" s="25" t="s">
        <v>5</v>
      </c>
      <c r="F154" s="114">
        <v>5972.526378658172</v>
      </c>
      <c r="G154" s="114"/>
      <c r="H154" s="114">
        <v>-3000</v>
      </c>
      <c r="I154" s="114">
        <f>F154+H154</f>
        <v>2972.526378658172</v>
      </c>
      <c r="K154" s="105"/>
      <c r="L154" s="105"/>
      <c r="M154" s="105"/>
      <c r="N154" s="105"/>
      <c r="O154" s="105"/>
    </row>
    <row r="155" spans="1:15" ht="30" customHeight="1">
      <c r="A155" s="37"/>
      <c r="B155" s="38"/>
      <c r="C155" s="195" t="s">
        <v>78</v>
      </c>
      <c r="D155" s="195"/>
      <c r="E155" s="195"/>
      <c r="F155" s="118">
        <f>F157+F161+F165+F168+F171+F174+F178+F181</f>
        <v>40878.62499170482</v>
      </c>
      <c r="G155" s="118"/>
      <c r="H155" s="118">
        <f>H157+H161+H165+H168+H171+H174+H178+H181</f>
        <v>-21000.67359877895</v>
      </c>
      <c r="I155" s="118">
        <f>I157+I161+I165+I168+I171+I174+I178+I181</f>
        <v>19877.951392925876</v>
      </c>
      <c r="K155" s="105"/>
      <c r="L155" s="105"/>
      <c r="M155" s="105"/>
      <c r="N155" s="105"/>
      <c r="O155" s="105"/>
    </row>
    <row r="156" spans="1:15" ht="14.25">
      <c r="A156" s="183" t="s">
        <v>34</v>
      </c>
      <c r="B156" s="183"/>
      <c r="C156" s="184" t="s">
        <v>122</v>
      </c>
      <c r="D156" s="185"/>
      <c r="E156" s="185"/>
      <c r="F156" s="112">
        <f>F157</f>
        <v>1990.8421262193906</v>
      </c>
      <c r="G156" s="112"/>
      <c r="H156" s="112">
        <f>H157</f>
        <v>1516.66</v>
      </c>
      <c r="I156" s="112">
        <f>I157</f>
        <v>3507.5021262193904</v>
      </c>
      <c r="K156" s="105"/>
      <c r="L156" s="105"/>
      <c r="M156" s="105"/>
      <c r="N156" s="105"/>
      <c r="O156" s="105"/>
    </row>
    <row r="157" spans="1:15" ht="14.25">
      <c r="A157" s="191" t="s">
        <v>34</v>
      </c>
      <c r="B157" s="191"/>
      <c r="C157" s="24"/>
      <c r="D157" s="198" t="s">
        <v>62</v>
      </c>
      <c r="E157" s="198"/>
      <c r="F157" s="115">
        <f>SUM(F158:F159)</f>
        <v>1990.8421262193906</v>
      </c>
      <c r="G157" s="115"/>
      <c r="H157" s="115">
        <f>SUM(H158:H159)</f>
        <v>1516.66</v>
      </c>
      <c r="I157" s="115">
        <f>SUM(I158:I159)</f>
        <v>3507.5021262193904</v>
      </c>
      <c r="K157" s="105"/>
      <c r="L157" s="105"/>
      <c r="M157" s="105"/>
      <c r="N157" s="105"/>
      <c r="O157" s="105"/>
    </row>
    <row r="158" spans="1:15" ht="15.75" customHeight="1">
      <c r="A158" s="9">
        <v>11</v>
      </c>
      <c r="D158" s="66">
        <v>32</v>
      </c>
      <c r="E158" s="25" t="s">
        <v>5</v>
      </c>
      <c r="F158" s="114">
        <v>0</v>
      </c>
      <c r="G158" s="114"/>
      <c r="H158" s="114">
        <v>3107.5</v>
      </c>
      <c r="I158" s="114">
        <f>F158+H158</f>
        <v>3107.5</v>
      </c>
      <c r="K158" s="105"/>
      <c r="L158" s="105"/>
      <c r="M158" s="105"/>
      <c r="N158" s="105"/>
      <c r="O158" s="105"/>
    </row>
    <row r="159" spans="1:15" ht="15.75" customHeight="1">
      <c r="A159" s="9">
        <v>11</v>
      </c>
      <c r="D159" s="66">
        <v>38</v>
      </c>
      <c r="E159" s="25" t="s">
        <v>16</v>
      </c>
      <c r="F159" s="114">
        <v>1990.8421262193906</v>
      </c>
      <c r="G159" s="114"/>
      <c r="H159" s="114">
        <v>-1590.84</v>
      </c>
      <c r="I159" s="114">
        <f>F159+H159</f>
        <v>400.0021262193907</v>
      </c>
      <c r="K159" s="105"/>
      <c r="L159" s="105"/>
      <c r="M159" s="105"/>
      <c r="N159" s="105"/>
      <c r="O159" s="105"/>
    </row>
    <row r="160" spans="1:15" ht="14.25">
      <c r="A160" s="183" t="s">
        <v>34</v>
      </c>
      <c r="B160" s="183"/>
      <c r="C160" s="184" t="s">
        <v>122</v>
      </c>
      <c r="D160" s="185"/>
      <c r="E160" s="185"/>
      <c r="F160" s="112">
        <f>F161</f>
        <v>13272.280841462605</v>
      </c>
      <c r="G160" s="112"/>
      <c r="H160" s="112">
        <f>H161</f>
        <v>-13272.280841462605</v>
      </c>
      <c r="I160" s="112">
        <f>I161</f>
        <v>0</v>
      </c>
      <c r="K160" s="105"/>
      <c r="L160" s="105"/>
      <c r="M160" s="105"/>
      <c r="N160" s="105"/>
      <c r="O160" s="105"/>
    </row>
    <row r="161" spans="1:15" ht="15" customHeight="1">
      <c r="A161" s="191" t="s">
        <v>34</v>
      </c>
      <c r="B161" s="191"/>
      <c r="C161" s="24"/>
      <c r="D161" s="199" t="s">
        <v>93</v>
      </c>
      <c r="E161" s="199"/>
      <c r="F161" s="115">
        <f>SUM(F162:F163)</f>
        <v>13272.280841462605</v>
      </c>
      <c r="G161" s="115"/>
      <c r="H161" s="115">
        <f>SUM(H162:H163)</f>
        <v>-13272.280841462605</v>
      </c>
      <c r="I161" s="115">
        <f>SUM(I162:I163)</f>
        <v>0</v>
      </c>
      <c r="K161" s="105"/>
      <c r="L161" s="105"/>
      <c r="M161" s="105"/>
      <c r="N161" s="105"/>
      <c r="O161" s="105"/>
    </row>
    <row r="162" spans="1:15" ht="15" customHeight="1">
      <c r="A162" s="29">
        <v>42</v>
      </c>
      <c r="B162" s="40"/>
      <c r="C162" s="13"/>
      <c r="D162" s="66">
        <v>32</v>
      </c>
      <c r="E162" s="25" t="s">
        <v>5</v>
      </c>
      <c r="F162" s="114">
        <v>0</v>
      </c>
      <c r="G162" s="114"/>
      <c r="H162" s="114">
        <v>0</v>
      </c>
      <c r="I162" s="114">
        <f>F162+H162</f>
        <v>0</v>
      </c>
      <c r="K162" s="105"/>
      <c r="L162" s="105"/>
      <c r="M162" s="105"/>
      <c r="N162" s="105"/>
      <c r="O162" s="105"/>
    </row>
    <row r="163" spans="1:15" ht="15" customHeight="1">
      <c r="A163" s="29">
        <v>42</v>
      </c>
      <c r="B163" s="40"/>
      <c r="C163" s="13"/>
      <c r="D163" s="66">
        <v>42</v>
      </c>
      <c r="E163" s="25" t="s">
        <v>11</v>
      </c>
      <c r="F163" s="114">
        <v>13272.280841462605</v>
      </c>
      <c r="G163" s="114"/>
      <c r="H163" s="114">
        <f>G163-F163</f>
        <v>-13272.280841462605</v>
      </c>
      <c r="I163" s="114">
        <f>F163+H163</f>
        <v>0</v>
      </c>
      <c r="K163" s="105"/>
      <c r="L163" s="105"/>
      <c r="M163" s="105"/>
      <c r="N163" s="105"/>
      <c r="O163" s="105"/>
    </row>
    <row r="164" spans="1:15" ht="14.25">
      <c r="A164" s="183" t="s">
        <v>34</v>
      </c>
      <c r="B164" s="183"/>
      <c r="C164" s="184" t="s">
        <v>122</v>
      </c>
      <c r="D164" s="185"/>
      <c r="E164" s="185"/>
      <c r="F164" s="112">
        <f>F165</f>
        <v>398.1684252438781</v>
      </c>
      <c r="G164" s="112"/>
      <c r="H164" s="112">
        <f>H165</f>
        <v>0</v>
      </c>
      <c r="I164" s="112">
        <f>I165</f>
        <v>398.1684252438781</v>
      </c>
      <c r="K164" s="105"/>
      <c r="L164" s="105"/>
      <c r="M164" s="105"/>
      <c r="N164" s="105"/>
      <c r="O164" s="105"/>
    </row>
    <row r="165" spans="1:15" ht="15" customHeight="1">
      <c r="A165" s="191" t="s">
        <v>34</v>
      </c>
      <c r="B165" s="191"/>
      <c r="C165" s="24"/>
      <c r="D165" s="199" t="s">
        <v>63</v>
      </c>
      <c r="E165" s="199"/>
      <c r="F165" s="115">
        <f>SUM(F166)</f>
        <v>398.1684252438781</v>
      </c>
      <c r="G165" s="115"/>
      <c r="H165" s="115">
        <f>SUM(H166)</f>
        <v>0</v>
      </c>
      <c r="I165" s="115">
        <f>SUM(I166)</f>
        <v>398.1684252438781</v>
      </c>
      <c r="K165" s="105"/>
      <c r="L165" s="105"/>
      <c r="M165" s="105"/>
      <c r="N165" s="105"/>
      <c r="O165" s="105"/>
    </row>
    <row r="166" spans="1:15" ht="15" customHeight="1">
      <c r="A166" s="39">
        <v>11</v>
      </c>
      <c r="D166" s="66">
        <v>32</v>
      </c>
      <c r="E166" s="25" t="s">
        <v>5</v>
      </c>
      <c r="F166" s="114">
        <v>398.1684252438781</v>
      </c>
      <c r="G166" s="114"/>
      <c r="H166" s="114">
        <v>0</v>
      </c>
      <c r="I166" s="114">
        <f>F166+H166</f>
        <v>398.1684252438781</v>
      </c>
      <c r="K166" s="105"/>
      <c r="L166" s="105"/>
      <c r="M166" s="105"/>
      <c r="N166" s="105"/>
      <c r="O166" s="105"/>
    </row>
    <row r="167" spans="1:15" ht="14.25">
      <c r="A167" s="183" t="s">
        <v>35</v>
      </c>
      <c r="B167" s="183"/>
      <c r="C167" s="184" t="s">
        <v>123</v>
      </c>
      <c r="D167" s="185"/>
      <c r="E167" s="185"/>
      <c r="F167" s="112">
        <f>F168</f>
        <v>1327.2280841462605</v>
      </c>
      <c r="G167" s="112"/>
      <c r="H167" s="112">
        <f>H168</f>
        <v>1200</v>
      </c>
      <c r="I167" s="112">
        <f>I168</f>
        <v>2527.2280841462607</v>
      </c>
      <c r="K167" s="105"/>
      <c r="L167" s="105"/>
      <c r="M167" s="105"/>
      <c r="N167" s="105"/>
      <c r="O167" s="105"/>
    </row>
    <row r="168" spans="1:15" ht="15" customHeight="1">
      <c r="A168" s="191" t="s">
        <v>35</v>
      </c>
      <c r="B168" s="191"/>
      <c r="C168" s="24"/>
      <c r="D168" s="196" t="s">
        <v>64</v>
      </c>
      <c r="E168" s="196"/>
      <c r="F168" s="115">
        <f>SUM(F169)</f>
        <v>1327.2280841462605</v>
      </c>
      <c r="G168" s="115"/>
      <c r="H168" s="115">
        <f>SUM(H169)</f>
        <v>1200</v>
      </c>
      <c r="I168" s="115">
        <f>SUM(I169)</f>
        <v>2527.2280841462607</v>
      </c>
      <c r="K168" s="105"/>
      <c r="L168" s="105"/>
      <c r="M168" s="105"/>
      <c r="N168" s="105"/>
      <c r="O168" s="105"/>
    </row>
    <row r="169" spans="1:15" ht="15" customHeight="1">
      <c r="A169" s="9">
        <v>11</v>
      </c>
      <c r="D169" s="66">
        <v>38</v>
      </c>
      <c r="E169" s="25" t="s">
        <v>16</v>
      </c>
      <c r="F169" s="114">
        <v>1327.2280841462605</v>
      </c>
      <c r="G169" s="114"/>
      <c r="H169" s="114">
        <v>1200</v>
      </c>
      <c r="I169" s="114">
        <f>F169+H169</f>
        <v>2527.2280841462607</v>
      </c>
      <c r="K169" s="105"/>
      <c r="L169" s="105"/>
      <c r="M169" s="105"/>
      <c r="N169" s="105"/>
      <c r="O169" s="105"/>
    </row>
    <row r="170" spans="1:15" ht="14.25">
      <c r="A170" s="183" t="s">
        <v>35</v>
      </c>
      <c r="B170" s="183"/>
      <c r="C170" s="184" t="s">
        <v>123</v>
      </c>
      <c r="D170" s="185"/>
      <c r="E170" s="185"/>
      <c r="F170" s="112">
        <f>F171</f>
        <v>1327.2280841462605</v>
      </c>
      <c r="G170" s="112"/>
      <c r="H170" s="112">
        <f>H171</f>
        <v>1500</v>
      </c>
      <c r="I170" s="112">
        <f>I171</f>
        <v>2827.2280841462607</v>
      </c>
      <c r="K170" s="105"/>
      <c r="L170" s="105"/>
      <c r="M170" s="105"/>
      <c r="N170" s="105"/>
      <c r="O170" s="105"/>
    </row>
    <row r="171" spans="1:15" ht="14.25">
      <c r="A171" s="191" t="s">
        <v>35</v>
      </c>
      <c r="B171" s="191"/>
      <c r="C171" s="24"/>
      <c r="D171" s="198" t="s">
        <v>65</v>
      </c>
      <c r="E171" s="198"/>
      <c r="F171" s="115">
        <f>SUM(F172)</f>
        <v>1327.2280841462605</v>
      </c>
      <c r="G171" s="115"/>
      <c r="H171" s="115">
        <f>SUM(H172)</f>
        <v>1500</v>
      </c>
      <c r="I171" s="115">
        <f>SUM(I172)</f>
        <v>2827.2280841462607</v>
      </c>
      <c r="K171" s="105"/>
      <c r="L171" s="105"/>
      <c r="M171" s="105"/>
      <c r="N171" s="105"/>
      <c r="O171" s="105"/>
    </row>
    <row r="172" spans="1:15" ht="20.25" customHeight="1">
      <c r="A172" s="5">
        <v>11</v>
      </c>
      <c r="D172" s="66">
        <v>38</v>
      </c>
      <c r="E172" s="25" t="s">
        <v>16</v>
      </c>
      <c r="F172" s="114">
        <v>1327.2280841462605</v>
      </c>
      <c r="G172" s="114"/>
      <c r="H172" s="114">
        <v>1500</v>
      </c>
      <c r="I172" s="114">
        <f>F172+H172</f>
        <v>2827.2280841462607</v>
      </c>
      <c r="K172" s="105"/>
      <c r="L172" s="105"/>
      <c r="M172" s="105"/>
      <c r="N172" s="105"/>
      <c r="O172" s="105"/>
    </row>
    <row r="173" spans="1:15" ht="14.25">
      <c r="A173" s="183" t="s">
        <v>36</v>
      </c>
      <c r="B173" s="183"/>
      <c r="C173" s="184" t="s">
        <v>124</v>
      </c>
      <c r="D173" s="185"/>
      <c r="E173" s="185"/>
      <c r="F173" s="112">
        <f>F174</f>
        <v>2654.456168292521</v>
      </c>
      <c r="G173" s="112"/>
      <c r="H173" s="112">
        <f>H174</f>
        <v>0</v>
      </c>
      <c r="I173" s="112">
        <f>I174</f>
        <v>2654.456168292521</v>
      </c>
      <c r="K173" s="105"/>
      <c r="L173" s="105"/>
      <c r="M173" s="105"/>
      <c r="N173" s="105"/>
      <c r="O173" s="105"/>
    </row>
    <row r="174" spans="1:15" ht="14.25">
      <c r="A174" s="191" t="s">
        <v>36</v>
      </c>
      <c r="B174" s="191"/>
      <c r="C174" s="24"/>
      <c r="D174" s="198" t="s">
        <v>66</v>
      </c>
      <c r="E174" s="198"/>
      <c r="F174" s="115">
        <f>SUM(F175:F176)</f>
        <v>2654.456168292521</v>
      </c>
      <c r="G174" s="115"/>
      <c r="H174" s="115">
        <f>SUM(H175:H176)</f>
        <v>0</v>
      </c>
      <c r="I174" s="115">
        <f>SUM(I175:I176)</f>
        <v>2654.456168292521</v>
      </c>
      <c r="K174" s="105"/>
      <c r="L174" s="105"/>
      <c r="M174" s="105"/>
      <c r="N174" s="105"/>
      <c r="O174" s="105"/>
    </row>
    <row r="175" spans="1:15" ht="15" customHeight="1">
      <c r="A175" s="5">
        <v>11</v>
      </c>
      <c r="D175" s="66">
        <v>32</v>
      </c>
      <c r="E175" s="25" t="s">
        <v>5</v>
      </c>
      <c r="F175" s="114">
        <v>0</v>
      </c>
      <c r="G175" s="114"/>
      <c r="H175" s="114">
        <v>0</v>
      </c>
      <c r="I175" s="114">
        <f>F175+H175</f>
        <v>0</v>
      </c>
      <c r="K175" s="105"/>
      <c r="L175" s="105"/>
      <c r="M175" s="105"/>
      <c r="N175" s="105"/>
      <c r="O175" s="105"/>
    </row>
    <row r="176" spans="1:15" ht="15" customHeight="1">
      <c r="A176" s="5">
        <v>11</v>
      </c>
      <c r="D176" s="66">
        <v>38</v>
      </c>
      <c r="E176" s="25" t="s">
        <v>16</v>
      </c>
      <c r="F176" s="114">
        <v>2654.456168292521</v>
      </c>
      <c r="G176" s="114"/>
      <c r="H176" s="114">
        <v>0</v>
      </c>
      <c r="I176" s="114">
        <f>F176+H176</f>
        <v>2654.456168292521</v>
      </c>
      <c r="K176" s="105"/>
      <c r="L176" s="105"/>
      <c r="M176" s="105"/>
      <c r="N176" s="105"/>
      <c r="O176" s="105"/>
    </row>
    <row r="177" spans="1:15" ht="14.25">
      <c r="A177" s="183" t="s">
        <v>35</v>
      </c>
      <c r="B177" s="183"/>
      <c r="C177" s="184" t="s">
        <v>123</v>
      </c>
      <c r="D177" s="185"/>
      <c r="E177" s="185"/>
      <c r="F177" s="112">
        <f>F178</f>
        <v>7963.368504877562</v>
      </c>
      <c r="G177" s="112"/>
      <c r="H177" s="112">
        <f>H178</f>
        <v>0</v>
      </c>
      <c r="I177" s="112">
        <f>I178</f>
        <v>7963.368504877562</v>
      </c>
      <c r="K177" s="105"/>
      <c r="L177" s="105"/>
      <c r="M177" s="105"/>
      <c r="N177" s="105"/>
      <c r="O177" s="105"/>
    </row>
    <row r="178" spans="1:15" ht="15" customHeight="1">
      <c r="A178" s="191" t="s">
        <v>35</v>
      </c>
      <c r="B178" s="191"/>
      <c r="C178" s="24"/>
      <c r="D178" s="196" t="s">
        <v>83</v>
      </c>
      <c r="E178" s="196"/>
      <c r="F178" s="115">
        <f>SUM(F179)</f>
        <v>7963.368504877562</v>
      </c>
      <c r="G178" s="115"/>
      <c r="H178" s="115">
        <f>SUM(H179)</f>
        <v>0</v>
      </c>
      <c r="I178" s="115">
        <f>SUM(I179)</f>
        <v>7963.368504877562</v>
      </c>
      <c r="K178" s="105"/>
      <c r="L178" s="105"/>
      <c r="M178" s="105"/>
      <c r="N178" s="105"/>
      <c r="O178" s="105"/>
    </row>
    <row r="179" spans="1:15" ht="14.25">
      <c r="A179" s="5">
        <v>11</v>
      </c>
      <c r="D179" s="66">
        <v>38</v>
      </c>
      <c r="E179" s="25" t="s">
        <v>16</v>
      </c>
      <c r="F179" s="114">
        <v>7963.368504877562</v>
      </c>
      <c r="G179" s="114"/>
      <c r="H179" s="114">
        <v>0</v>
      </c>
      <c r="I179" s="114">
        <f>F179+H179</f>
        <v>7963.368504877562</v>
      </c>
      <c r="K179" s="105"/>
      <c r="L179" s="105"/>
      <c r="M179" s="105"/>
      <c r="N179" s="105"/>
      <c r="O179" s="105"/>
    </row>
    <row r="180" spans="1:15" ht="14.25">
      <c r="A180" s="183" t="s">
        <v>34</v>
      </c>
      <c r="B180" s="183"/>
      <c r="C180" s="184" t="s">
        <v>122</v>
      </c>
      <c r="D180" s="185"/>
      <c r="E180" s="185"/>
      <c r="F180" s="112">
        <f>F181</f>
        <v>11945.052757316344</v>
      </c>
      <c r="G180" s="112"/>
      <c r="H180" s="112">
        <f>H181</f>
        <v>-11945.052757316344</v>
      </c>
      <c r="I180" s="112">
        <f>I181</f>
        <v>0</v>
      </c>
      <c r="K180" s="105"/>
      <c r="L180" s="105"/>
      <c r="M180" s="105"/>
      <c r="N180" s="105"/>
      <c r="O180" s="105"/>
    </row>
    <row r="181" spans="1:15" ht="14.25">
      <c r="A181" s="191" t="s">
        <v>34</v>
      </c>
      <c r="B181" s="191"/>
      <c r="C181" s="24"/>
      <c r="D181" s="196" t="s">
        <v>88</v>
      </c>
      <c r="E181" s="196"/>
      <c r="F181" s="115">
        <f>SUM(F182)</f>
        <v>11945.052757316344</v>
      </c>
      <c r="G181" s="115"/>
      <c r="H181" s="115">
        <f>SUM(H182)</f>
        <v>-11945.052757316344</v>
      </c>
      <c r="I181" s="115">
        <f>SUM(I182)</f>
        <v>0</v>
      </c>
      <c r="K181" s="105"/>
      <c r="L181" s="105"/>
      <c r="M181" s="105"/>
      <c r="N181" s="105"/>
      <c r="O181" s="105"/>
    </row>
    <row r="182" spans="1:15" ht="14.25">
      <c r="A182" s="39">
        <v>53</v>
      </c>
      <c r="B182" s="10"/>
      <c r="C182" s="11"/>
      <c r="D182" s="66">
        <v>42</v>
      </c>
      <c r="E182" s="25" t="s">
        <v>11</v>
      </c>
      <c r="F182" s="114">
        <v>11945.052757316344</v>
      </c>
      <c r="G182" s="114"/>
      <c r="H182" s="114">
        <f>-F182+G182</f>
        <v>-11945.052757316344</v>
      </c>
      <c r="I182" s="114">
        <f>F182+H182</f>
        <v>0</v>
      </c>
      <c r="K182" s="105"/>
      <c r="L182" s="105"/>
      <c r="M182" s="105"/>
      <c r="N182" s="105"/>
      <c r="O182" s="105"/>
    </row>
    <row r="183" spans="1:15" ht="30" customHeight="1">
      <c r="A183" s="37"/>
      <c r="B183" s="38"/>
      <c r="C183" s="205" t="s">
        <v>79</v>
      </c>
      <c r="D183" s="205"/>
      <c r="E183" s="205"/>
      <c r="F183" s="118">
        <f>F188+F185</f>
        <v>9290.596589023822</v>
      </c>
      <c r="G183" s="118"/>
      <c r="H183" s="118">
        <f>H188+H185</f>
        <v>0</v>
      </c>
      <c r="I183" s="118">
        <f>I188+I185</f>
        <v>9290.596589023822</v>
      </c>
      <c r="K183" s="105"/>
      <c r="L183" s="105"/>
      <c r="M183" s="105"/>
      <c r="N183" s="105"/>
      <c r="O183" s="105"/>
    </row>
    <row r="184" spans="1:15" ht="14.25">
      <c r="A184" s="183" t="s">
        <v>37</v>
      </c>
      <c r="B184" s="183"/>
      <c r="C184" s="184" t="s">
        <v>121</v>
      </c>
      <c r="D184" s="185"/>
      <c r="E184" s="185"/>
      <c r="F184" s="112">
        <f>F185</f>
        <v>7963.368504877562</v>
      </c>
      <c r="G184" s="112"/>
      <c r="H184" s="112">
        <f>H185</f>
        <v>0</v>
      </c>
      <c r="I184" s="112">
        <f>I185</f>
        <v>7963.368504877562</v>
      </c>
      <c r="K184" s="105"/>
      <c r="L184" s="105"/>
      <c r="M184" s="105"/>
      <c r="N184" s="105"/>
      <c r="O184" s="105"/>
    </row>
    <row r="185" spans="1:15" ht="14.25">
      <c r="A185" s="191" t="s">
        <v>37</v>
      </c>
      <c r="B185" s="191"/>
      <c r="C185" s="24"/>
      <c r="D185" s="198" t="s">
        <v>94</v>
      </c>
      <c r="E185" s="198"/>
      <c r="F185" s="115">
        <f>SUM(F186)</f>
        <v>7963.368504877562</v>
      </c>
      <c r="G185" s="115"/>
      <c r="H185" s="115">
        <f>SUM(H186)</f>
        <v>0</v>
      </c>
      <c r="I185" s="115">
        <f>SUM(I186)</f>
        <v>7963.368504877562</v>
      </c>
      <c r="K185" s="105"/>
      <c r="L185" s="105"/>
      <c r="M185" s="105"/>
      <c r="N185" s="105"/>
      <c r="O185" s="105"/>
    </row>
    <row r="186" spans="1:15" ht="14.25">
      <c r="A186" s="41">
        <v>53</v>
      </c>
      <c r="B186" s="40"/>
      <c r="C186" s="13"/>
      <c r="D186" s="66">
        <v>37</v>
      </c>
      <c r="E186" s="25" t="s">
        <v>38</v>
      </c>
      <c r="F186" s="114">
        <v>7963.368504877562</v>
      </c>
      <c r="G186" s="114"/>
      <c r="H186" s="114">
        <v>0</v>
      </c>
      <c r="I186" s="114">
        <f>F186+H186</f>
        <v>7963.368504877562</v>
      </c>
      <c r="K186" s="105"/>
      <c r="L186" s="105"/>
      <c r="M186" s="105"/>
      <c r="N186" s="105"/>
      <c r="O186" s="105"/>
    </row>
    <row r="187" spans="1:15" ht="14.25">
      <c r="A187" s="183" t="s">
        <v>39</v>
      </c>
      <c r="B187" s="183"/>
      <c r="C187" s="184" t="s">
        <v>120</v>
      </c>
      <c r="D187" s="185"/>
      <c r="E187" s="185"/>
      <c r="F187" s="112">
        <f>F188</f>
        <v>1327.2280841462605</v>
      </c>
      <c r="G187" s="112"/>
      <c r="H187" s="112">
        <f>H188</f>
        <v>0</v>
      </c>
      <c r="I187" s="112">
        <f>I188</f>
        <v>1327.2280841462605</v>
      </c>
      <c r="K187" s="105"/>
      <c r="L187" s="105"/>
      <c r="M187" s="105"/>
      <c r="N187" s="105"/>
      <c r="O187" s="105"/>
    </row>
    <row r="188" spans="1:15" ht="14.25">
      <c r="A188" s="191" t="s">
        <v>39</v>
      </c>
      <c r="B188" s="191"/>
      <c r="C188" s="24"/>
      <c r="D188" s="198" t="s">
        <v>67</v>
      </c>
      <c r="E188" s="198"/>
      <c r="F188" s="115">
        <f>SUM(F189)</f>
        <v>1327.2280841462605</v>
      </c>
      <c r="G188" s="115"/>
      <c r="H188" s="115">
        <f>SUM(H189)</f>
        <v>0</v>
      </c>
      <c r="I188" s="115">
        <f>SUM(I189)</f>
        <v>1327.2280841462605</v>
      </c>
      <c r="K188" s="105"/>
      <c r="L188" s="105"/>
      <c r="M188" s="105"/>
      <c r="N188" s="105"/>
      <c r="O188" s="105"/>
    </row>
    <row r="189" spans="1:15" ht="14.25">
      <c r="A189" s="41">
        <v>11</v>
      </c>
      <c r="B189" s="40"/>
      <c r="C189" s="13"/>
      <c r="D189" s="66">
        <v>37</v>
      </c>
      <c r="E189" s="25" t="s">
        <v>38</v>
      </c>
      <c r="F189" s="114">
        <v>1327.2280841462605</v>
      </c>
      <c r="G189" s="114"/>
      <c r="H189" s="114">
        <v>0</v>
      </c>
      <c r="I189" s="114">
        <f>F189+H189</f>
        <v>1327.2280841462605</v>
      </c>
      <c r="K189" s="105"/>
      <c r="L189" s="105"/>
      <c r="M189" s="105"/>
      <c r="N189" s="105"/>
      <c r="O189" s="105"/>
    </row>
    <row r="190" spans="1:15" ht="15">
      <c r="A190" s="37"/>
      <c r="B190" s="38"/>
      <c r="C190" s="42" t="s">
        <v>80</v>
      </c>
      <c r="D190" s="43"/>
      <c r="E190" s="44"/>
      <c r="F190" s="118">
        <f>F192</f>
        <v>22562.877430486427</v>
      </c>
      <c r="G190" s="118"/>
      <c r="H190" s="118">
        <f>H192</f>
        <v>10600</v>
      </c>
      <c r="I190" s="118">
        <f>I192</f>
        <v>33162.87743048643</v>
      </c>
      <c r="K190" s="105"/>
      <c r="L190" s="105"/>
      <c r="M190" s="105"/>
      <c r="N190" s="105"/>
      <c r="O190" s="105"/>
    </row>
    <row r="191" spans="1:15" ht="14.25">
      <c r="A191" s="183" t="s">
        <v>40</v>
      </c>
      <c r="B191" s="183"/>
      <c r="C191" s="184" t="s">
        <v>119</v>
      </c>
      <c r="D191" s="185"/>
      <c r="E191" s="185"/>
      <c r="F191" s="112">
        <f>F192</f>
        <v>22562.877430486427</v>
      </c>
      <c r="G191" s="112"/>
      <c r="H191" s="112">
        <f>H192</f>
        <v>10600</v>
      </c>
      <c r="I191" s="112">
        <f>I192</f>
        <v>33162.87743048643</v>
      </c>
      <c r="K191" s="105"/>
      <c r="L191" s="105"/>
      <c r="M191" s="105"/>
      <c r="N191" s="105"/>
      <c r="O191" s="105"/>
    </row>
    <row r="192" spans="1:15" ht="14.25">
      <c r="A192" s="191" t="s">
        <v>40</v>
      </c>
      <c r="B192" s="191"/>
      <c r="C192" s="24"/>
      <c r="D192" s="198" t="s">
        <v>68</v>
      </c>
      <c r="E192" s="198"/>
      <c r="F192" s="115">
        <f>SUM(F193:F194)</f>
        <v>22562.877430486427</v>
      </c>
      <c r="G192" s="115"/>
      <c r="H192" s="115">
        <f>SUM(H193:H194)</f>
        <v>10600</v>
      </c>
      <c r="I192" s="115">
        <f>SUM(I193:I194)</f>
        <v>33162.87743048643</v>
      </c>
      <c r="K192" s="105"/>
      <c r="L192" s="105"/>
      <c r="M192" s="105"/>
      <c r="N192" s="105"/>
      <c r="O192" s="105"/>
    </row>
    <row r="193" spans="1:15" s="2" customFormat="1" ht="15" customHeight="1">
      <c r="A193" s="9">
        <v>11.53</v>
      </c>
      <c r="B193" s="10"/>
      <c r="C193" s="11"/>
      <c r="D193" s="66">
        <v>37</v>
      </c>
      <c r="E193" s="25" t="s">
        <v>38</v>
      </c>
      <c r="F193" s="114">
        <v>22562.877430486427</v>
      </c>
      <c r="G193" s="114"/>
      <c r="H193" s="114">
        <v>10600</v>
      </c>
      <c r="I193" s="114">
        <f>F193+H193</f>
        <v>33162.87743048643</v>
      </c>
      <c r="K193" s="105"/>
      <c r="L193" s="105"/>
      <c r="M193" s="105"/>
      <c r="N193" s="105"/>
      <c r="O193" s="105"/>
    </row>
    <row r="194" spans="1:15" s="2" customFormat="1" ht="30.75" customHeight="1">
      <c r="A194" s="9"/>
      <c r="B194" s="10"/>
      <c r="C194" s="11"/>
      <c r="D194" s="6">
        <v>422</v>
      </c>
      <c r="E194" s="12" t="s">
        <v>10</v>
      </c>
      <c r="F194" s="116"/>
      <c r="G194" s="116"/>
      <c r="H194" s="116"/>
      <c r="I194" s="116"/>
      <c r="K194" s="105"/>
      <c r="L194" s="105"/>
      <c r="M194" s="105"/>
      <c r="N194" s="105"/>
      <c r="O194" s="105"/>
    </row>
    <row r="195" spans="1:15" ht="15">
      <c r="A195" s="37"/>
      <c r="B195" s="38"/>
      <c r="C195" s="30" t="s">
        <v>81</v>
      </c>
      <c r="D195" s="31"/>
      <c r="E195" s="32"/>
      <c r="F195" s="118">
        <f>F197+F200+F203+F206</f>
        <v>20572.03530426704</v>
      </c>
      <c r="G195" s="118"/>
      <c r="H195" s="118">
        <f>H197+H200+H203+H206</f>
        <v>-4000</v>
      </c>
      <c r="I195" s="118">
        <f>I197+I200+I203+I206</f>
        <v>16572.03530426704</v>
      </c>
      <c r="K195" s="105"/>
      <c r="L195" s="105"/>
      <c r="M195" s="105"/>
      <c r="N195" s="105"/>
      <c r="O195" s="105"/>
    </row>
    <row r="196" spans="1:15" ht="14.25">
      <c r="A196" s="200">
        <v>1040</v>
      </c>
      <c r="B196" s="200"/>
      <c r="C196" s="184" t="s">
        <v>118</v>
      </c>
      <c r="D196" s="185"/>
      <c r="E196" s="185"/>
      <c r="F196" s="112">
        <f>F197</f>
        <v>6636.140420731303</v>
      </c>
      <c r="G196" s="112"/>
      <c r="H196" s="112">
        <f>H197</f>
        <v>0</v>
      </c>
      <c r="I196" s="112">
        <f>I197</f>
        <v>6636.140420731303</v>
      </c>
      <c r="K196" s="105"/>
      <c r="L196" s="105"/>
      <c r="M196" s="105"/>
      <c r="N196" s="105"/>
      <c r="O196" s="105"/>
    </row>
    <row r="197" spans="1:15" ht="19.5" customHeight="1">
      <c r="A197" s="191" t="s">
        <v>41</v>
      </c>
      <c r="B197" s="191"/>
      <c r="C197" s="24"/>
      <c r="D197" s="196" t="s">
        <v>69</v>
      </c>
      <c r="E197" s="196"/>
      <c r="F197" s="115">
        <f>SUM(F198)</f>
        <v>6636.140420731303</v>
      </c>
      <c r="G197" s="115"/>
      <c r="H197" s="115">
        <f>SUM(H198)</f>
        <v>0</v>
      </c>
      <c r="I197" s="115">
        <f>SUM(I198)</f>
        <v>6636.140420731303</v>
      </c>
      <c r="K197" s="105"/>
      <c r="L197" s="105"/>
      <c r="M197" s="105"/>
      <c r="N197" s="105"/>
      <c r="O197" s="105"/>
    </row>
    <row r="198" spans="1:15" ht="14.25">
      <c r="A198" s="5">
        <v>11</v>
      </c>
      <c r="D198" s="66">
        <v>37</v>
      </c>
      <c r="E198" s="25" t="s">
        <v>38</v>
      </c>
      <c r="F198" s="114">
        <v>6636.140420731303</v>
      </c>
      <c r="G198" s="114"/>
      <c r="H198" s="114">
        <v>0</v>
      </c>
      <c r="I198" s="114">
        <f>F198+H198</f>
        <v>6636.140420731303</v>
      </c>
      <c r="K198" s="105"/>
      <c r="L198" s="105"/>
      <c r="M198" s="105"/>
      <c r="N198" s="105"/>
      <c r="O198" s="105"/>
    </row>
    <row r="199" spans="1:15" ht="14.25">
      <c r="A199" s="200">
        <v>1070</v>
      </c>
      <c r="B199" s="200"/>
      <c r="C199" s="184" t="s">
        <v>117</v>
      </c>
      <c r="D199" s="185"/>
      <c r="E199" s="185"/>
      <c r="F199" s="112">
        <f>F200</f>
        <v>9290.596589023824</v>
      </c>
      <c r="G199" s="112"/>
      <c r="H199" s="112">
        <f>H200</f>
        <v>-4000</v>
      </c>
      <c r="I199" s="112">
        <f>I200</f>
        <v>5290.596589023824</v>
      </c>
      <c r="K199" s="105"/>
      <c r="L199" s="105"/>
      <c r="M199" s="105"/>
      <c r="N199" s="105"/>
      <c r="O199" s="105"/>
    </row>
    <row r="200" spans="1:15" ht="15" customHeight="1">
      <c r="A200" s="191" t="s">
        <v>42</v>
      </c>
      <c r="B200" s="191"/>
      <c r="C200" s="24"/>
      <c r="D200" s="186" t="s">
        <v>70</v>
      </c>
      <c r="E200" s="186"/>
      <c r="F200" s="115">
        <f>SUM(F201)</f>
        <v>9290.596589023824</v>
      </c>
      <c r="G200" s="115"/>
      <c r="H200" s="115">
        <f>SUM(H201)</f>
        <v>-4000</v>
      </c>
      <c r="I200" s="115">
        <f>SUM(I201)</f>
        <v>5290.596589023824</v>
      </c>
      <c r="K200" s="105"/>
      <c r="L200" s="105"/>
      <c r="M200" s="105"/>
      <c r="N200" s="105"/>
      <c r="O200" s="105"/>
    </row>
    <row r="201" spans="1:15" ht="14.25">
      <c r="A201" s="5">
        <v>11</v>
      </c>
      <c r="D201" s="66">
        <v>37</v>
      </c>
      <c r="E201" s="25" t="s">
        <v>38</v>
      </c>
      <c r="F201" s="114">
        <v>9290.596589023824</v>
      </c>
      <c r="G201" s="114"/>
      <c r="H201" s="114">
        <v>-4000</v>
      </c>
      <c r="I201" s="114">
        <f>F201+H201</f>
        <v>5290.596589023824</v>
      </c>
      <c r="K201" s="105"/>
      <c r="L201" s="105"/>
      <c r="M201" s="105"/>
      <c r="N201" s="105"/>
      <c r="O201" s="105"/>
    </row>
    <row r="202" spans="1:15" ht="14.25">
      <c r="A202" s="200">
        <v>1090</v>
      </c>
      <c r="B202" s="200"/>
      <c r="C202" s="184" t="s">
        <v>116</v>
      </c>
      <c r="D202" s="185"/>
      <c r="E202" s="185"/>
      <c r="F202" s="112">
        <f>F203</f>
        <v>663.6140420731302</v>
      </c>
      <c r="G202" s="112"/>
      <c r="H202" s="112">
        <f>H203</f>
        <v>0</v>
      </c>
      <c r="I202" s="112">
        <f>I203</f>
        <v>663.6140420731302</v>
      </c>
      <c r="K202" s="105"/>
      <c r="L202" s="105"/>
      <c r="M202" s="105"/>
      <c r="N202" s="105"/>
      <c r="O202" s="105"/>
    </row>
    <row r="203" spans="1:15" ht="14.25">
      <c r="A203" s="191" t="s">
        <v>43</v>
      </c>
      <c r="B203" s="191"/>
      <c r="C203" s="24"/>
      <c r="D203" s="186" t="s">
        <v>71</v>
      </c>
      <c r="E203" s="186"/>
      <c r="F203" s="115">
        <f>SUM(F204)</f>
        <v>663.6140420731302</v>
      </c>
      <c r="G203" s="115"/>
      <c r="H203" s="115">
        <f>SUM(H204)</f>
        <v>0</v>
      </c>
      <c r="I203" s="115">
        <f>SUM(I204)</f>
        <v>663.6140420731302</v>
      </c>
      <c r="K203" s="105"/>
      <c r="L203" s="105"/>
      <c r="M203" s="105"/>
      <c r="N203" s="105"/>
      <c r="O203" s="105"/>
    </row>
    <row r="204" spans="1:15" ht="14.25">
      <c r="A204" s="5">
        <v>11</v>
      </c>
      <c r="D204" s="66">
        <v>38</v>
      </c>
      <c r="E204" s="25" t="s">
        <v>16</v>
      </c>
      <c r="F204" s="114">
        <v>663.6140420731302</v>
      </c>
      <c r="G204" s="114"/>
      <c r="H204" s="114">
        <v>0</v>
      </c>
      <c r="I204" s="114">
        <f>F204+H204</f>
        <v>663.6140420731302</v>
      </c>
      <c r="K204" s="105"/>
      <c r="L204" s="105"/>
      <c r="M204" s="105"/>
      <c r="N204" s="105"/>
      <c r="O204" s="105"/>
    </row>
    <row r="205" spans="1:15" s="2" customFormat="1" ht="14.25">
      <c r="A205" s="200">
        <v>1090</v>
      </c>
      <c r="B205" s="200"/>
      <c r="C205" s="184" t="s">
        <v>116</v>
      </c>
      <c r="D205" s="185"/>
      <c r="E205" s="185"/>
      <c r="F205" s="112">
        <f>F206</f>
        <v>3981.684252438781</v>
      </c>
      <c r="G205" s="112"/>
      <c r="H205" s="112">
        <f>H206</f>
        <v>0</v>
      </c>
      <c r="I205" s="112">
        <f>I206</f>
        <v>3981.684252438781</v>
      </c>
      <c r="K205" s="105"/>
      <c r="L205" s="105"/>
      <c r="M205" s="105"/>
      <c r="N205" s="105"/>
      <c r="O205" s="105"/>
    </row>
    <row r="206" spans="1:15" ht="14.25">
      <c r="A206" s="191" t="s">
        <v>43</v>
      </c>
      <c r="B206" s="191"/>
      <c r="C206" s="24"/>
      <c r="D206" s="189" t="s">
        <v>72</v>
      </c>
      <c r="E206" s="189"/>
      <c r="F206" s="115">
        <f>SUM(F207)</f>
        <v>3981.684252438781</v>
      </c>
      <c r="G206" s="115"/>
      <c r="H206" s="115">
        <f>SUM(H207)</f>
        <v>0</v>
      </c>
      <c r="I206" s="115">
        <f>SUM(I207)</f>
        <v>3981.684252438781</v>
      </c>
      <c r="K206" s="105"/>
      <c r="L206" s="105"/>
      <c r="M206" s="105"/>
      <c r="N206" s="105"/>
      <c r="O206" s="105"/>
    </row>
    <row r="207" spans="1:15" s="2" customFormat="1" ht="14.25">
      <c r="A207" s="26">
        <v>11</v>
      </c>
      <c r="B207" s="27"/>
      <c r="C207" s="28"/>
      <c r="D207" s="66">
        <v>37</v>
      </c>
      <c r="E207" s="25" t="s">
        <v>38</v>
      </c>
      <c r="F207" s="114">
        <v>3981.684252438781</v>
      </c>
      <c r="G207" s="114"/>
      <c r="H207" s="114">
        <v>0</v>
      </c>
      <c r="I207" s="114">
        <f>F207+H207</f>
        <v>3981.684252438781</v>
      </c>
      <c r="K207" s="105"/>
      <c r="L207" s="105"/>
      <c r="M207" s="105"/>
      <c r="N207" s="105"/>
      <c r="O207" s="105"/>
    </row>
    <row r="208" spans="1:15" ht="15">
      <c r="A208" s="53"/>
      <c r="B208" s="45"/>
      <c r="C208" s="46"/>
      <c r="D208" s="47"/>
      <c r="E208" s="48" t="s">
        <v>44</v>
      </c>
      <c r="F208" s="119">
        <f>F195+F190+F183+F155+F137+F124+F104+F95+F86+F63+F44+F8</f>
        <v>680611.2795732962</v>
      </c>
      <c r="G208" s="119"/>
      <c r="H208" s="119">
        <f>H195+H190+H183+H155+H137+H124+H104+H95+H86+H63+H44+H8</f>
        <v>71793.83669055678</v>
      </c>
      <c r="I208" s="119">
        <f>I195+I190+I183+I155+I137+I124+I104+I95+I86+I63+I44+I8</f>
        <v>752405.1162638529</v>
      </c>
      <c r="K208" s="105"/>
      <c r="L208" s="105"/>
      <c r="M208" s="105"/>
      <c r="N208" s="105"/>
      <c r="O208" s="105"/>
    </row>
    <row r="211" spans="7:9" ht="15">
      <c r="G211" s="158"/>
      <c r="H211" s="158"/>
      <c r="I211" s="158"/>
    </row>
    <row r="212" spans="7:9" ht="15">
      <c r="G212" s="158"/>
      <c r="H212" s="158"/>
      <c r="I212" s="158"/>
    </row>
  </sheetData>
  <sheetProtection/>
  <mergeCells count="230">
    <mergeCell ref="A22:B22"/>
    <mergeCell ref="C22:E22"/>
    <mergeCell ref="A54:B54"/>
    <mergeCell ref="C54:E54"/>
    <mergeCell ref="A51:B51"/>
    <mergeCell ref="C51:E51"/>
    <mergeCell ref="A48:B48"/>
    <mergeCell ref="C48:E48"/>
    <mergeCell ref="A52:B52"/>
    <mergeCell ref="D52:E52"/>
    <mergeCell ref="A69:B69"/>
    <mergeCell ref="C69:E69"/>
    <mergeCell ref="A64:B64"/>
    <mergeCell ref="C64:E64"/>
    <mergeCell ref="A60:B60"/>
    <mergeCell ref="C60:E60"/>
    <mergeCell ref="D61:E61"/>
    <mergeCell ref="A55:B55"/>
    <mergeCell ref="D55:E55"/>
    <mergeCell ref="A58:B58"/>
    <mergeCell ref="D58:E58"/>
    <mergeCell ref="C63:E63"/>
    <mergeCell ref="A65:B65"/>
    <mergeCell ref="D65:E65"/>
    <mergeCell ref="A57:B57"/>
    <mergeCell ref="C57:E57"/>
    <mergeCell ref="A61:B61"/>
    <mergeCell ref="C95:E95"/>
    <mergeCell ref="A97:B97"/>
    <mergeCell ref="D97:E97"/>
    <mergeCell ref="A100:B100"/>
    <mergeCell ref="D100:E100"/>
    <mergeCell ref="A102:B102"/>
    <mergeCell ref="D102:E102"/>
    <mergeCell ref="A96:B96"/>
    <mergeCell ref="C96:E96"/>
    <mergeCell ref="A138:B138"/>
    <mergeCell ref="C138:E138"/>
    <mergeCell ref="A131:B131"/>
    <mergeCell ref="C131:E131"/>
    <mergeCell ref="A128:B128"/>
    <mergeCell ref="C128:E128"/>
    <mergeCell ref="C137:E137"/>
    <mergeCell ref="A132:B132"/>
    <mergeCell ref="D132:E132"/>
    <mergeCell ref="A147:B147"/>
    <mergeCell ref="C147:E147"/>
    <mergeCell ref="A144:B144"/>
    <mergeCell ref="C144:E144"/>
    <mergeCell ref="A141:B141"/>
    <mergeCell ref="C141:E141"/>
    <mergeCell ref="A160:B160"/>
    <mergeCell ref="C160:E160"/>
    <mergeCell ref="A156:B156"/>
    <mergeCell ref="C156:E156"/>
    <mergeCell ref="A152:B152"/>
    <mergeCell ref="C152:E152"/>
    <mergeCell ref="A170:B170"/>
    <mergeCell ref="C170:E170"/>
    <mergeCell ref="A167:B167"/>
    <mergeCell ref="C167:E167"/>
    <mergeCell ref="A164:B164"/>
    <mergeCell ref="C164:E164"/>
    <mergeCell ref="A191:B191"/>
    <mergeCell ref="C191:E191"/>
    <mergeCell ref="A187:B187"/>
    <mergeCell ref="C187:E187"/>
    <mergeCell ref="A180:B180"/>
    <mergeCell ref="C180:E180"/>
    <mergeCell ref="A181:B181"/>
    <mergeCell ref="D181:E181"/>
    <mergeCell ref="C183:E183"/>
    <mergeCell ref="A185:B185"/>
    <mergeCell ref="D185:E185"/>
    <mergeCell ref="A188:B188"/>
    <mergeCell ref="D188:E188"/>
    <mergeCell ref="A184:B184"/>
    <mergeCell ref="C184:E184"/>
    <mergeCell ref="A2:C2"/>
    <mergeCell ref="A1:I1"/>
    <mergeCell ref="A3:I3"/>
    <mergeCell ref="A5:B5"/>
    <mergeCell ref="A42:B42"/>
    <mergeCell ref="D42:E42"/>
    <mergeCell ref="A31:B31"/>
    <mergeCell ref="C31:E31"/>
    <mergeCell ref="A41:B41"/>
    <mergeCell ref="C41:E41"/>
    <mergeCell ref="C124:E124"/>
    <mergeCell ref="A126:B126"/>
    <mergeCell ref="D126:E126"/>
    <mergeCell ref="A125:B125"/>
    <mergeCell ref="C125:E125"/>
    <mergeCell ref="A121:B121"/>
    <mergeCell ref="C121:E121"/>
    <mergeCell ref="A118:B118"/>
    <mergeCell ref="C118:E118"/>
    <mergeCell ref="A129:B129"/>
    <mergeCell ref="D129:E129"/>
    <mergeCell ref="A116:B116"/>
    <mergeCell ref="D116:E116"/>
    <mergeCell ref="A119:B119"/>
    <mergeCell ref="D119:E119"/>
    <mergeCell ref="A122:B122"/>
    <mergeCell ref="D122:E122"/>
    <mergeCell ref="A206:B206"/>
    <mergeCell ref="D206:E206"/>
    <mergeCell ref="A192:B192"/>
    <mergeCell ref="D192:E192"/>
    <mergeCell ref="A197:B197"/>
    <mergeCell ref="D197:E197"/>
    <mergeCell ref="A200:B200"/>
    <mergeCell ref="D200:E200"/>
    <mergeCell ref="A196:B196"/>
    <mergeCell ref="C196:E196"/>
    <mergeCell ref="A205:B205"/>
    <mergeCell ref="C205:E205"/>
    <mergeCell ref="A202:B202"/>
    <mergeCell ref="C202:E202"/>
    <mergeCell ref="A199:B199"/>
    <mergeCell ref="C199:E199"/>
    <mergeCell ref="A203:B203"/>
    <mergeCell ref="D203:E203"/>
    <mergeCell ref="A171:B171"/>
    <mergeCell ref="D171:E171"/>
    <mergeCell ref="A174:B174"/>
    <mergeCell ref="D174:E174"/>
    <mergeCell ref="A178:B178"/>
    <mergeCell ref="D178:E178"/>
    <mergeCell ref="A177:B177"/>
    <mergeCell ref="C177:E177"/>
    <mergeCell ref="A173:B173"/>
    <mergeCell ref="C173:E173"/>
    <mergeCell ref="A161:B161"/>
    <mergeCell ref="D161:E161"/>
    <mergeCell ref="A165:B165"/>
    <mergeCell ref="D165:E165"/>
    <mergeCell ref="A168:B168"/>
    <mergeCell ref="D168:E168"/>
    <mergeCell ref="A148:B148"/>
    <mergeCell ref="D148:E148"/>
    <mergeCell ref="A153:B153"/>
    <mergeCell ref="D153:E153"/>
    <mergeCell ref="C155:E155"/>
    <mergeCell ref="A157:B157"/>
    <mergeCell ref="D157:E157"/>
    <mergeCell ref="A139:B139"/>
    <mergeCell ref="D139:E139"/>
    <mergeCell ref="A142:B142"/>
    <mergeCell ref="D142:E142"/>
    <mergeCell ref="A145:B145"/>
    <mergeCell ref="D145:E145"/>
    <mergeCell ref="C104:E104"/>
    <mergeCell ref="A106:B106"/>
    <mergeCell ref="D106:E106"/>
    <mergeCell ref="A110:B110"/>
    <mergeCell ref="D110:E110"/>
    <mergeCell ref="A113:B113"/>
    <mergeCell ref="D113:E113"/>
    <mergeCell ref="A115:B115"/>
    <mergeCell ref="C115:E115"/>
    <mergeCell ref="A112:B112"/>
    <mergeCell ref="C112:E112"/>
    <mergeCell ref="A105:B105"/>
    <mergeCell ref="C105:E105"/>
    <mergeCell ref="C86:E86"/>
    <mergeCell ref="A88:B88"/>
    <mergeCell ref="D88:E88"/>
    <mergeCell ref="A91:B91"/>
    <mergeCell ref="D91:E91"/>
    <mergeCell ref="A90:B90"/>
    <mergeCell ref="C90:E90"/>
    <mergeCell ref="A70:B70"/>
    <mergeCell ref="D70:E70"/>
    <mergeCell ref="A74:B74"/>
    <mergeCell ref="D74:E74"/>
    <mergeCell ref="A78:B78"/>
    <mergeCell ref="D78:E78"/>
    <mergeCell ref="A81:B81"/>
    <mergeCell ref="C81:E81"/>
    <mergeCell ref="A87:B87"/>
    <mergeCell ref="C87:E87"/>
    <mergeCell ref="A73:B73"/>
    <mergeCell ref="C73:E73"/>
    <mergeCell ref="A77:B77"/>
    <mergeCell ref="C77:E77"/>
    <mergeCell ref="A82:B82"/>
    <mergeCell ref="D82:E82"/>
    <mergeCell ref="A45:B45"/>
    <mergeCell ref="C45:E45"/>
    <mergeCell ref="A28:B28"/>
    <mergeCell ref="D28:E28"/>
    <mergeCell ref="A32:B32"/>
    <mergeCell ref="A36:B36"/>
    <mergeCell ref="D36:E36"/>
    <mergeCell ref="A39:B39"/>
    <mergeCell ref="D39:E39"/>
    <mergeCell ref="C32:E32"/>
    <mergeCell ref="A8:B8"/>
    <mergeCell ref="C8:E8"/>
    <mergeCell ref="A10:B10"/>
    <mergeCell ref="D10:E10"/>
    <mergeCell ref="A15:B15"/>
    <mergeCell ref="D15:E15"/>
    <mergeCell ref="A23:B23"/>
    <mergeCell ref="D23:E23"/>
    <mergeCell ref="A26:B26"/>
    <mergeCell ref="D26:E26"/>
    <mergeCell ref="A38:B38"/>
    <mergeCell ref="C38:E38"/>
    <mergeCell ref="A35:B35"/>
    <mergeCell ref="C35:E35"/>
    <mergeCell ref="A14:B14"/>
    <mergeCell ref="C14:E14"/>
    <mergeCell ref="A9:B9"/>
    <mergeCell ref="C9:E9"/>
    <mergeCell ref="A20:B20"/>
    <mergeCell ref="D20:E20"/>
    <mergeCell ref="A19:B19"/>
    <mergeCell ref="C19:E19"/>
    <mergeCell ref="A25:B25"/>
    <mergeCell ref="C25:E25"/>
    <mergeCell ref="C134:E134"/>
    <mergeCell ref="D135:E135"/>
    <mergeCell ref="A134:B134"/>
    <mergeCell ref="A135:B135"/>
    <mergeCell ref="A44:B44"/>
    <mergeCell ref="A46:B46"/>
    <mergeCell ref="A49:B49"/>
    <mergeCell ref="D49:E49"/>
  </mergeCells>
  <printOptions/>
  <pageMargins left="0.1968503937007874" right="0.1968503937007874" top="0.5511811023622047" bottom="0.5511811023622047" header="0.31496062992125984" footer="0.31496062992125984"/>
  <pageSetup fitToHeight="0" fitToWidth="1" horizontalDpi="300" verticalDpi="300" orientation="landscape" paperSize="9" scale="99" r:id="rId1"/>
  <headerFooter alignWithMargins="0">
    <oddFooter>&amp;C&amp;"Calibri,Italic"&amp;8&amp;P/&amp;N&amp;R&amp;"Calibri,Italic"&amp;8Općina Zadvarje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B1">
      <selection activeCell="C2" sqref="C2:C8"/>
    </sheetView>
  </sheetViews>
  <sheetFormatPr defaultColWidth="9.140625" defaultRowHeight="15"/>
  <cols>
    <col min="1" max="1" width="31.7109375" style="0" customWidth="1"/>
    <col min="2" max="2" width="19.57421875" style="0" customWidth="1"/>
    <col min="3" max="3" width="17.421875" style="0" customWidth="1"/>
    <col min="4" max="4" width="12.7109375" style="0" customWidth="1"/>
    <col min="5" max="5" width="14.7109375" style="0" customWidth="1"/>
    <col min="6" max="6" width="10.8515625" style="0" bestFit="1" customWidth="1"/>
  </cols>
  <sheetData>
    <row r="1" spans="1:5" ht="14.25">
      <c r="A1" s="206" t="s">
        <v>138</v>
      </c>
      <c r="B1" s="206"/>
      <c r="C1" s="206"/>
      <c r="D1" s="206"/>
      <c r="E1" s="206"/>
    </row>
    <row r="2" spans="1:5" ht="14.25">
      <c r="A2" s="55" t="s">
        <v>139</v>
      </c>
      <c r="B2" s="54" t="s">
        <v>140</v>
      </c>
      <c r="C2" s="54"/>
      <c r="D2" s="54" t="s">
        <v>279</v>
      </c>
      <c r="E2" s="54" t="s">
        <v>282</v>
      </c>
    </row>
    <row r="3" spans="1:5" ht="14.25">
      <c r="A3" t="s">
        <v>141</v>
      </c>
      <c r="B3" s="69">
        <f>'opći dio'!E36+'opći dio'!E39+'opći dio'!E44+'opći dio'!E48+'opći dio'!E51+'opći dio'!E57+'opći dio'!E61</f>
        <v>221485.79329086203</v>
      </c>
      <c r="C3" s="69"/>
      <c r="D3" s="69">
        <f>'opći dio'!G36+'opći dio'!G39+'opći dio'!G44+'opći dio'!G48+'opći dio'!G51+'opći dio'!G57+'opći dio'!G61</f>
        <v>84467.43787378061</v>
      </c>
      <c r="E3" s="69">
        <f>'opći dio'!H36+'opći dio'!H39+'opći dio'!H44+'opći dio'!H48+'opći dio'!H51+'opći dio'!H57+'opći dio'!H61</f>
        <v>252555.06273939877</v>
      </c>
    </row>
    <row r="4" spans="1:5" ht="14.25">
      <c r="A4" t="s">
        <v>198</v>
      </c>
      <c r="B4" s="69">
        <f>'opći dio'!E37+'opći dio'!E40+'opći dio'!E58+'opći dio'!E62</f>
        <v>211709.46977238037</v>
      </c>
      <c r="C4" s="69"/>
      <c r="D4" s="69">
        <f>'opći dio'!G37+'opći dio'!G40+'opći dio'!G58+'opći dio'!G62</f>
        <v>-191090.8359128011</v>
      </c>
      <c r="E4" s="69">
        <f>'opći dio'!H37+'opći dio'!H40+'opći dio'!H58+'opći dio'!H62</f>
        <v>101238.91390470501</v>
      </c>
    </row>
    <row r="5" spans="1:5" ht="28.5">
      <c r="A5" s="97" t="s">
        <v>196</v>
      </c>
      <c r="B5" s="69">
        <f>'opći dio'!E41+'opći dio'!E46+'opći dio'!E49+'opći dio'!E59+'opći dio'!E63</f>
        <v>247416.02635609527</v>
      </c>
      <c r="C5" s="69"/>
      <c r="D5" s="69">
        <f>'opći dio'!G41+'opći dio'!G46+'opći dio'!G49+'opći dio'!G59+'opći dio'!G63</f>
        <v>-61682.76527042271</v>
      </c>
      <c r="E5" s="69">
        <f>'opći dio'!H41+'opći dio'!H46+'opći dio'!H49+'opći dio'!H59+'opći dio'!H63</f>
        <v>158511.13961974916</v>
      </c>
    </row>
    <row r="6" spans="1:5" s="1" customFormat="1" ht="28.5">
      <c r="A6" s="98" t="s">
        <v>194</v>
      </c>
      <c r="B6" s="99">
        <f>'opći dio'!E42+'opći dio'!E64</f>
        <v>0</v>
      </c>
      <c r="C6" s="99"/>
      <c r="D6" s="99">
        <f>'opći dio'!G42+'opći dio'!G64</f>
        <v>240100</v>
      </c>
      <c r="E6" s="99">
        <f>'opći dio'!H42+'opći dio'!H64</f>
        <v>240100</v>
      </c>
    </row>
    <row r="7" spans="1:5" ht="14.25">
      <c r="A7" t="s">
        <v>142</v>
      </c>
      <c r="B7" s="69"/>
      <c r="C7" s="69"/>
      <c r="D7" s="69"/>
      <c r="E7" s="69"/>
    </row>
    <row r="8" spans="1:5" ht="14.25">
      <c r="A8" s="56" t="s">
        <v>143</v>
      </c>
      <c r="B8" s="64">
        <f>SUM(B3:B7)</f>
        <v>680611.2894193376</v>
      </c>
      <c r="C8" s="57"/>
      <c r="D8" s="57">
        <f>SUM(D3:D7)</f>
        <v>71793.83669055681</v>
      </c>
      <c r="E8" s="57">
        <f>SUM(E3:E7)</f>
        <v>752405.1162638529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0">
      <selection activeCell="G30" sqref="G30"/>
    </sheetView>
  </sheetViews>
  <sheetFormatPr defaultColWidth="9.140625" defaultRowHeight="15"/>
  <cols>
    <col min="1" max="1" width="16.00390625" style="0" customWidth="1"/>
    <col min="5" max="5" width="10.8515625" style="0" customWidth="1"/>
    <col min="6" max="6" width="11.421875" style="0" customWidth="1"/>
    <col min="7" max="7" width="11.7109375" style="0" customWidth="1"/>
    <col min="8" max="8" width="11.28125" style="0" customWidth="1"/>
    <col min="9" max="9" width="11.57421875" style="0" customWidth="1"/>
  </cols>
  <sheetData>
    <row r="1" spans="1:9" ht="15">
      <c r="A1" s="207" t="s">
        <v>281</v>
      </c>
      <c r="B1" s="207"/>
      <c r="C1" s="207"/>
      <c r="D1" s="207"/>
      <c r="E1" s="207"/>
      <c r="F1" s="207"/>
      <c r="G1" s="207"/>
      <c r="H1" s="207"/>
      <c r="I1" s="207"/>
    </row>
    <row r="3" spans="1:9" ht="15">
      <c r="A3" s="207" t="s">
        <v>144</v>
      </c>
      <c r="B3" s="207"/>
      <c r="C3" s="207"/>
      <c r="D3" s="207"/>
      <c r="E3" s="207"/>
      <c r="F3" s="207"/>
      <c r="G3" s="207"/>
      <c r="H3" s="207"/>
      <c r="I3" s="219"/>
    </row>
    <row r="4" spans="1:9" ht="17.25">
      <c r="A4" s="70"/>
      <c r="B4" s="70"/>
      <c r="C4" s="70"/>
      <c r="D4" s="70"/>
      <c r="E4" s="70"/>
      <c r="F4" s="70"/>
      <c r="G4" s="70"/>
      <c r="H4" s="70"/>
      <c r="I4" s="71"/>
    </row>
    <row r="5" spans="1:9" ht="15">
      <c r="A5" s="207" t="s">
        <v>145</v>
      </c>
      <c r="B5" s="208"/>
      <c r="C5" s="208"/>
      <c r="D5" s="208"/>
      <c r="E5" s="208"/>
      <c r="F5" s="208"/>
      <c r="G5" s="208"/>
      <c r="H5" s="208"/>
      <c r="I5" s="208"/>
    </row>
    <row r="6" spans="1:9" ht="17.25">
      <c r="A6" s="72"/>
      <c r="B6" s="73"/>
      <c r="C6" s="73"/>
      <c r="D6" s="73"/>
      <c r="E6" s="74"/>
      <c r="F6" s="75"/>
      <c r="G6" s="75"/>
      <c r="H6" s="75"/>
      <c r="I6" s="76" t="s">
        <v>146</v>
      </c>
    </row>
    <row r="7" spans="1:9" ht="26.25">
      <c r="A7" s="77"/>
      <c r="B7" s="78"/>
      <c r="C7" s="78"/>
      <c r="D7" s="79"/>
      <c r="E7" s="80"/>
      <c r="F7" s="81" t="s">
        <v>147</v>
      </c>
      <c r="G7" s="81"/>
      <c r="H7" s="81" t="s">
        <v>279</v>
      </c>
      <c r="I7" s="81" t="s">
        <v>280</v>
      </c>
    </row>
    <row r="8" spans="1:9" ht="14.25">
      <c r="A8" s="220" t="s">
        <v>148</v>
      </c>
      <c r="B8" s="221"/>
      <c r="C8" s="221"/>
      <c r="D8" s="221"/>
      <c r="E8" s="222"/>
      <c r="F8" s="82">
        <f>SUM(F9:F10)</f>
        <v>680611.3481717433</v>
      </c>
      <c r="G8" s="82"/>
      <c r="H8" s="82">
        <f>SUM(H9:H10)</f>
        <v>-84843.66671318002</v>
      </c>
      <c r="I8" s="82">
        <f>SUM(I9:I10)</f>
        <v>595767.6814585633</v>
      </c>
    </row>
    <row r="9" spans="1:9" ht="14.25">
      <c r="A9" s="223" t="s">
        <v>149</v>
      </c>
      <c r="B9" s="216"/>
      <c r="C9" s="216"/>
      <c r="D9" s="216"/>
      <c r="E9" s="218"/>
      <c r="F9" s="83">
        <f>'opći dio'!E10</f>
        <v>680611.3481717433</v>
      </c>
      <c r="G9" s="83"/>
      <c r="H9" s="83">
        <f>'opći dio'!G10</f>
        <v>-324943.66671318</v>
      </c>
      <c r="I9" s="83">
        <f>'opći dio'!H10</f>
        <v>355667.68145856325</v>
      </c>
    </row>
    <row r="10" spans="1:9" ht="14.25">
      <c r="A10" s="217" t="s">
        <v>150</v>
      </c>
      <c r="B10" s="218"/>
      <c r="C10" s="218"/>
      <c r="D10" s="218"/>
      <c r="E10" s="218"/>
      <c r="F10" s="83">
        <f>'opći dio'!E26</f>
        <v>0</v>
      </c>
      <c r="G10" s="83"/>
      <c r="H10" s="83">
        <f>'opći dio'!G26</f>
        <v>240100</v>
      </c>
      <c r="I10" s="83">
        <f>'opći dio'!H26</f>
        <v>240100</v>
      </c>
    </row>
    <row r="11" spans="1:9" ht="14.25">
      <c r="A11" s="84" t="s">
        <v>151</v>
      </c>
      <c r="B11" s="85"/>
      <c r="C11" s="85"/>
      <c r="D11" s="85"/>
      <c r="E11" s="85"/>
      <c r="F11" s="82">
        <f>SUM(F12:F13)</f>
        <v>680611.2894193376</v>
      </c>
      <c r="G11" s="82"/>
      <c r="H11" s="82">
        <f>SUM(H12:H13)</f>
        <v>71793.83669055681</v>
      </c>
      <c r="I11" s="82">
        <f>SUM(I12:I13)</f>
        <v>752405.1162638529</v>
      </c>
    </row>
    <row r="12" spans="1:9" ht="14.25">
      <c r="A12" s="215" t="s">
        <v>152</v>
      </c>
      <c r="B12" s="216"/>
      <c r="C12" s="216"/>
      <c r="D12" s="216"/>
      <c r="E12" s="216"/>
      <c r="F12" s="83">
        <f>'opći dio'!E34</f>
        <v>331547.8448702634</v>
      </c>
      <c r="G12" s="83"/>
      <c r="H12" s="83">
        <f>'opći dio'!G34</f>
        <v>16502.212802442104</v>
      </c>
      <c r="I12" s="83">
        <f>'opći dio'!H34</f>
        <v>348050.0531647753</v>
      </c>
    </row>
    <row r="13" spans="1:9" ht="14.25">
      <c r="A13" s="224" t="s">
        <v>153</v>
      </c>
      <c r="B13" s="218"/>
      <c r="C13" s="218"/>
      <c r="D13" s="218"/>
      <c r="E13" s="218"/>
      <c r="F13" s="86">
        <f>'opći dio'!E55</f>
        <v>349063.4445490743</v>
      </c>
      <c r="G13" s="86"/>
      <c r="H13" s="86">
        <f>'opći dio'!G55</f>
        <v>55291.6238881147</v>
      </c>
      <c r="I13" s="86">
        <f>'opći dio'!H55</f>
        <v>404355.0630990776</v>
      </c>
    </row>
    <row r="14" spans="1:9" ht="14.25">
      <c r="A14" s="225" t="s">
        <v>154</v>
      </c>
      <c r="B14" s="221"/>
      <c r="C14" s="221"/>
      <c r="D14" s="221"/>
      <c r="E14" s="221"/>
      <c r="F14" s="82">
        <f>F8-F11</f>
        <v>0.058752405690029263</v>
      </c>
      <c r="G14" s="82"/>
      <c r="H14" s="82">
        <f>H8-H11</f>
        <v>-156637.50340373683</v>
      </c>
      <c r="I14" s="82">
        <f>I8-I11</f>
        <v>-156637.4348052896</v>
      </c>
    </row>
    <row r="15" spans="1:9" ht="17.25">
      <c r="A15" s="70"/>
      <c r="B15" s="87"/>
      <c r="C15" s="87"/>
      <c r="D15" s="87"/>
      <c r="E15" s="87"/>
      <c r="F15" s="172"/>
      <c r="G15" s="124"/>
      <c r="H15" s="124"/>
      <c r="I15" s="124"/>
    </row>
    <row r="16" spans="1:9" ht="15">
      <c r="A16" s="207" t="s">
        <v>155</v>
      </c>
      <c r="B16" s="208"/>
      <c r="C16" s="208"/>
      <c r="D16" s="208"/>
      <c r="E16" s="208"/>
      <c r="F16" s="208"/>
      <c r="G16" s="208"/>
      <c r="H16" s="208"/>
      <c r="I16" s="208"/>
    </row>
    <row r="17" spans="1:9" ht="17.25">
      <c r="A17" s="70"/>
      <c r="B17" s="87"/>
      <c r="C17" s="87"/>
      <c r="D17" s="87"/>
      <c r="E17" s="87"/>
      <c r="F17" s="87"/>
      <c r="G17" s="87"/>
      <c r="H17" s="88"/>
      <c r="I17" s="76" t="s">
        <v>146</v>
      </c>
    </row>
    <row r="18" spans="1:9" ht="26.25">
      <c r="A18" s="77"/>
      <c r="B18" s="78"/>
      <c r="C18" s="78"/>
      <c r="D18" s="79"/>
      <c r="E18" s="80"/>
      <c r="F18" s="81" t="s">
        <v>147</v>
      </c>
      <c r="G18" s="81"/>
      <c r="H18" s="81" t="s">
        <v>279</v>
      </c>
      <c r="I18" s="81" t="s">
        <v>280</v>
      </c>
    </row>
    <row r="19" spans="1:9" ht="14.25">
      <c r="A19" s="223" t="s">
        <v>156</v>
      </c>
      <c r="B19" s="228"/>
      <c r="C19" s="228"/>
      <c r="D19" s="228"/>
      <c r="E19" s="229"/>
      <c r="F19" s="86">
        <f>Financiranje!E8</f>
        <v>0</v>
      </c>
      <c r="G19" s="86"/>
      <c r="H19" s="86">
        <f>Financiranje!G8</f>
        <v>0</v>
      </c>
      <c r="I19" s="86">
        <f>Financiranje!H8</f>
        <v>0</v>
      </c>
    </row>
    <row r="20" spans="1:9" ht="14.25">
      <c r="A20" s="223" t="s">
        <v>157</v>
      </c>
      <c r="B20" s="216"/>
      <c r="C20" s="216"/>
      <c r="D20" s="216"/>
      <c r="E20" s="216"/>
      <c r="F20" s="86">
        <f>Financiranje!E11</f>
        <v>0</v>
      </c>
      <c r="G20" s="86"/>
      <c r="H20" s="86">
        <f>Financiranje!G11</f>
        <v>0</v>
      </c>
      <c r="I20" s="86">
        <f>Financiranje!H11</f>
        <v>0</v>
      </c>
    </row>
    <row r="21" spans="1:9" ht="14.25">
      <c r="A21" s="225" t="s">
        <v>158</v>
      </c>
      <c r="B21" s="221"/>
      <c r="C21" s="221"/>
      <c r="D21" s="221"/>
      <c r="E21" s="221"/>
      <c r="F21" s="82">
        <f>F19-F20</f>
        <v>0</v>
      </c>
      <c r="G21" s="82"/>
      <c r="H21" s="82">
        <f>H19-H20</f>
        <v>0</v>
      </c>
      <c r="I21" s="82">
        <f>I19-I20</f>
        <v>0</v>
      </c>
    </row>
    <row r="22" spans="1:9" ht="17.25">
      <c r="A22" s="89"/>
      <c r="B22" s="87"/>
      <c r="C22" s="87"/>
      <c r="D22" s="87"/>
      <c r="E22" s="87"/>
      <c r="F22" s="87"/>
      <c r="G22" s="87"/>
      <c r="H22" s="88"/>
      <c r="I22" s="88"/>
    </row>
    <row r="23" spans="1:9" ht="15">
      <c r="A23" s="207" t="s">
        <v>159</v>
      </c>
      <c r="B23" s="208"/>
      <c r="C23" s="208"/>
      <c r="D23" s="208"/>
      <c r="E23" s="208"/>
      <c r="F23" s="208"/>
      <c r="G23" s="208"/>
      <c r="H23" s="208"/>
      <c r="I23" s="208"/>
    </row>
    <row r="24" spans="1:9" ht="17.25">
      <c r="A24" s="89"/>
      <c r="B24" s="87"/>
      <c r="C24" s="87"/>
      <c r="D24" s="87"/>
      <c r="E24" s="87"/>
      <c r="F24" s="87"/>
      <c r="G24" s="87"/>
      <c r="H24" s="88"/>
      <c r="I24" s="76" t="s">
        <v>146</v>
      </c>
    </row>
    <row r="25" spans="1:9" ht="26.25">
      <c r="A25" s="77"/>
      <c r="B25" s="78"/>
      <c r="C25" s="78"/>
      <c r="D25" s="79"/>
      <c r="E25" s="80"/>
      <c r="F25" s="81" t="s">
        <v>147</v>
      </c>
      <c r="G25" s="81"/>
      <c r="H25" s="81" t="s">
        <v>279</v>
      </c>
      <c r="I25" s="81" t="s">
        <v>280</v>
      </c>
    </row>
    <row r="26" spans="1:11" ht="14.25">
      <c r="A26" s="209" t="s">
        <v>160</v>
      </c>
      <c r="B26" s="210"/>
      <c r="C26" s="210"/>
      <c r="D26" s="210"/>
      <c r="E26" s="211"/>
      <c r="F26" s="90">
        <f>7771/7.5345</f>
        <v>1031.388944190059</v>
      </c>
      <c r="G26" s="90"/>
      <c r="H26" s="90">
        <v>1031</v>
      </c>
      <c r="I26" s="90">
        <v>1031</v>
      </c>
      <c r="K26" s="69"/>
    </row>
    <row r="27" spans="1:9" ht="14.25">
      <c r="A27" s="212" t="s">
        <v>161</v>
      </c>
      <c r="B27" s="213"/>
      <c r="C27" s="213"/>
      <c r="D27" s="213"/>
      <c r="E27" s="214"/>
      <c r="F27" s="91">
        <f>F26</f>
        <v>1031.388944190059</v>
      </c>
      <c r="G27" s="91"/>
      <c r="H27" s="91">
        <v>1031</v>
      </c>
      <c r="I27" s="92">
        <v>1031</v>
      </c>
    </row>
    <row r="30" spans="1:9" ht="14.25">
      <c r="A30" s="215" t="s">
        <v>162</v>
      </c>
      <c r="B30" s="216"/>
      <c r="C30" s="216"/>
      <c r="D30" s="216"/>
      <c r="E30" s="216"/>
      <c r="F30" s="93">
        <f>F14+F21+F27</f>
        <v>1031.447696595749</v>
      </c>
      <c r="G30" s="93"/>
      <c r="H30" s="93">
        <f>H27+H21+H14</f>
        <v>-155606.50340373683</v>
      </c>
      <c r="I30" s="93">
        <f>I27+I21+I14</f>
        <v>-155606.4348052896</v>
      </c>
    </row>
    <row r="31" spans="1:9" ht="15">
      <c r="A31" s="94"/>
      <c r="B31" s="95"/>
      <c r="C31" s="95"/>
      <c r="D31" s="95"/>
      <c r="E31" s="95"/>
      <c r="F31" s="96"/>
      <c r="G31" s="96"/>
      <c r="H31" s="96"/>
      <c r="I31" s="96"/>
    </row>
    <row r="32" spans="1:9" ht="14.25">
      <c r="A32" s="226" t="s">
        <v>163</v>
      </c>
      <c r="B32" s="227"/>
      <c r="C32" s="227"/>
      <c r="D32" s="227"/>
      <c r="E32" s="227"/>
      <c r="F32" s="227"/>
      <c r="G32" s="227"/>
      <c r="H32" s="227"/>
      <c r="I32" s="227"/>
    </row>
    <row r="34" spans="1:9" ht="14.25">
      <c r="A34" s="226" t="s">
        <v>164</v>
      </c>
      <c r="B34" s="227"/>
      <c r="C34" s="227"/>
      <c r="D34" s="227"/>
      <c r="E34" s="227"/>
      <c r="F34" s="227"/>
      <c r="G34" s="227"/>
      <c r="H34" s="227"/>
      <c r="I34" s="227"/>
    </row>
    <row r="36" spans="1:9" ht="14.25">
      <c r="A36" s="226" t="s">
        <v>165</v>
      </c>
      <c r="B36" s="227"/>
      <c r="C36" s="227"/>
      <c r="D36" s="227"/>
      <c r="E36" s="227"/>
      <c r="F36" s="227"/>
      <c r="G36" s="227"/>
      <c r="H36" s="227"/>
      <c r="I36" s="227"/>
    </row>
    <row r="47" spans="1:9" ht="15">
      <c r="A47" s="207" t="s">
        <v>112</v>
      </c>
      <c r="B47" s="207"/>
      <c r="C47" s="207"/>
      <c r="D47" s="207"/>
      <c r="E47" s="207"/>
      <c r="F47" s="207"/>
      <c r="G47" s="207"/>
      <c r="H47" s="207"/>
      <c r="I47" s="207"/>
    </row>
    <row r="49" spans="1:9" ht="15">
      <c r="A49" s="207" t="s">
        <v>144</v>
      </c>
      <c r="B49" s="207"/>
      <c r="C49" s="207"/>
      <c r="D49" s="207"/>
      <c r="E49" s="207"/>
      <c r="F49" s="207"/>
      <c r="G49" s="207"/>
      <c r="H49" s="207"/>
      <c r="I49" s="219"/>
    </row>
    <row r="50" spans="1:9" ht="17.25">
      <c r="A50" s="70"/>
      <c r="B50" s="70"/>
      <c r="C50" s="70"/>
      <c r="D50" s="70"/>
      <c r="E50" s="70"/>
      <c r="F50" s="70"/>
      <c r="G50" s="70"/>
      <c r="H50" s="70"/>
      <c r="I50" s="71"/>
    </row>
    <row r="51" spans="1:9" ht="15">
      <c r="A51" s="207" t="s">
        <v>145</v>
      </c>
      <c r="B51" s="208"/>
      <c r="C51" s="208"/>
      <c r="D51" s="208"/>
      <c r="E51" s="208"/>
      <c r="F51" s="208"/>
      <c r="G51" s="208"/>
      <c r="H51" s="208"/>
      <c r="I51" s="208"/>
    </row>
    <row r="52" spans="1:9" ht="17.25">
      <c r="A52" s="72"/>
      <c r="B52" s="73"/>
      <c r="C52" s="73"/>
      <c r="D52" s="73"/>
      <c r="E52" s="74"/>
      <c r="F52" s="75"/>
      <c r="G52" s="75"/>
      <c r="H52" s="75"/>
      <c r="I52" s="76" t="s">
        <v>166</v>
      </c>
    </row>
    <row r="53" spans="1:9" ht="26.25">
      <c r="A53" s="77"/>
      <c r="B53" s="78"/>
      <c r="C53" s="78"/>
      <c r="D53" s="79"/>
      <c r="E53" s="80"/>
      <c r="F53" s="81" t="s">
        <v>147</v>
      </c>
      <c r="G53" s="81" t="s">
        <v>277</v>
      </c>
      <c r="H53" s="81" t="s">
        <v>279</v>
      </c>
      <c r="I53" s="81" t="s">
        <v>280</v>
      </c>
    </row>
    <row r="54" spans="1:9" ht="14.25">
      <c r="A54" s="220" t="s">
        <v>148</v>
      </c>
      <c r="B54" s="221"/>
      <c r="C54" s="221"/>
      <c r="D54" s="221"/>
      <c r="E54" s="222"/>
      <c r="F54" s="82">
        <f>SUM(F55:F56)</f>
        <v>5128066.2028</v>
      </c>
      <c r="G54" s="82">
        <f>SUM(G55:G56)</f>
        <v>0</v>
      </c>
      <c r="H54" s="82">
        <f>SUM(H55:H56)</f>
        <v>-639254.6068504546</v>
      </c>
      <c r="I54" s="82">
        <f>SUM(I55:I56)</f>
        <v>4488811.5959495455</v>
      </c>
    </row>
    <row r="55" spans="1:9" ht="14.25">
      <c r="A55" s="223" t="s">
        <v>149</v>
      </c>
      <c r="B55" s="216"/>
      <c r="C55" s="216"/>
      <c r="D55" s="216"/>
      <c r="E55" s="218"/>
      <c r="F55" s="83">
        <f aca="true" t="shared" si="0" ref="F55:I56">F9*7.5345</f>
        <v>5128066.2028</v>
      </c>
      <c r="G55" s="83">
        <f t="shared" si="0"/>
        <v>0</v>
      </c>
      <c r="H55" s="83">
        <f t="shared" si="0"/>
        <v>-2448288.056850455</v>
      </c>
      <c r="I55" s="83">
        <f t="shared" si="0"/>
        <v>2679778.145949545</v>
      </c>
    </row>
    <row r="56" spans="1:9" ht="14.25">
      <c r="A56" s="217" t="s">
        <v>150</v>
      </c>
      <c r="B56" s="218"/>
      <c r="C56" s="218"/>
      <c r="D56" s="218"/>
      <c r="E56" s="218"/>
      <c r="F56" s="83">
        <f t="shared" si="0"/>
        <v>0</v>
      </c>
      <c r="G56" s="83">
        <f t="shared" si="0"/>
        <v>0</v>
      </c>
      <c r="H56" s="83">
        <f t="shared" si="0"/>
        <v>1809033.4500000002</v>
      </c>
      <c r="I56" s="83">
        <f t="shared" si="0"/>
        <v>1809033.4500000002</v>
      </c>
    </row>
    <row r="57" spans="1:9" ht="14.25">
      <c r="A57" s="84" t="s">
        <v>151</v>
      </c>
      <c r="B57" s="85"/>
      <c r="C57" s="85"/>
      <c r="D57" s="85"/>
      <c r="E57" s="85"/>
      <c r="F57" s="82">
        <f>SUM(F58:F59)</f>
        <v>5128065.76013</v>
      </c>
      <c r="G57" s="82">
        <f>SUM(G58:G59)</f>
        <v>0</v>
      </c>
      <c r="H57" s="82">
        <f>SUM(H58:H59)</f>
        <v>540930.6625450003</v>
      </c>
      <c r="I57" s="82">
        <f>SUM(I58:I59)</f>
        <v>5668996.34849</v>
      </c>
    </row>
    <row r="58" spans="1:9" ht="14.25">
      <c r="A58" s="215" t="s">
        <v>152</v>
      </c>
      <c r="B58" s="216"/>
      <c r="C58" s="216"/>
      <c r="D58" s="216"/>
      <c r="E58" s="216"/>
      <c r="F58" s="83">
        <f aca="true" t="shared" si="1" ref="F58:I59">F12*7.5345</f>
        <v>2498047.237175</v>
      </c>
      <c r="G58" s="83">
        <f t="shared" si="1"/>
        <v>0</v>
      </c>
      <c r="H58" s="83">
        <f t="shared" si="1"/>
        <v>124335.92236000004</v>
      </c>
      <c r="I58" s="83">
        <f t="shared" si="1"/>
        <v>2622383.1255699997</v>
      </c>
    </row>
    <row r="59" spans="1:9" ht="14.25">
      <c r="A59" s="224" t="s">
        <v>153</v>
      </c>
      <c r="B59" s="218"/>
      <c r="C59" s="218"/>
      <c r="D59" s="218"/>
      <c r="E59" s="218"/>
      <c r="F59" s="83">
        <f t="shared" si="1"/>
        <v>2630018.5229550004</v>
      </c>
      <c r="G59" s="83">
        <f t="shared" si="1"/>
        <v>0</v>
      </c>
      <c r="H59" s="83">
        <f t="shared" si="1"/>
        <v>416594.74018500024</v>
      </c>
      <c r="I59" s="83">
        <f t="shared" si="1"/>
        <v>3046613.2229200006</v>
      </c>
    </row>
    <row r="60" spans="1:9" ht="14.25">
      <c r="A60" s="225" t="s">
        <v>154</v>
      </c>
      <c r="B60" s="221"/>
      <c r="C60" s="221"/>
      <c r="D60" s="221"/>
      <c r="E60" s="221"/>
      <c r="F60" s="82">
        <f>F54-F57</f>
        <v>0.4426699997857213</v>
      </c>
      <c r="G60" s="82">
        <f>G54-G57</f>
        <v>0</v>
      </c>
      <c r="H60" s="82">
        <f>H54-H57</f>
        <v>-1180185.2693954548</v>
      </c>
      <c r="I60" s="82">
        <f>I54-I57</f>
        <v>-1180184.7525404543</v>
      </c>
    </row>
    <row r="61" spans="1:9" ht="17.25">
      <c r="A61" s="70"/>
      <c r="B61" s="87"/>
      <c r="C61" s="87"/>
      <c r="D61" s="87"/>
      <c r="E61" s="87"/>
      <c r="F61" s="87"/>
      <c r="G61" s="87"/>
      <c r="H61" s="88"/>
      <c r="I61" s="88"/>
    </row>
    <row r="62" spans="1:9" ht="15">
      <c r="A62" s="207" t="s">
        <v>155</v>
      </c>
      <c r="B62" s="208"/>
      <c r="C62" s="208"/>
      <c r="D62" s="208"/>
      <c r="E62" s="208"/>
      <c r="F62" s="208"/>
      <c r="G62" s="208"/>
      <c r="H62" s="208"/>
      <c r="I62" s="208"/>
    </row>
    <row r="63" spans="1:9" ht="17.25">
      <c r="A63" s="70"/>
      <c r="B63" s="87"/>
      <c r="C63" s="87"/>
      <c r="D63" s="87"/>
      <c r="E63" s="87"/>
      <c r="F63" s="87"/>
      <c r="G63" s="87"/>
      <c r="H63" s="88"/>
      <c r="I63" s="76" t="s">
        <v>166</v>
      </c>
    </row>
    <row r="64" spans="1:9" ht="26.25">
      <c r="A64" s="77"/>
      <c r="B64" s="78"/>
      <c r="C64" s="78"/>
      <c r="D64" s="79"/>
      <c r="E64" s="80"/>
      <c r="F64" s="81" t="s">
        <v>147</v>
      </c>
      <c r="G64" s="81" t="s">
        <v>277</v>
      </c>
      <c r="H64" s="81" t="s">
        <v>279</v>
      </c>
      <c r="I64" s="81" t="s">
        <v>280</v>
      </c>
    </row>
    <row r="65" spans="1:9" ht="14.25">
      <c r="A65" s="223" t="s">
        <v>156</v>
      </c>
      <c r="B65" s="228"/>
      <c r="C65" s="228"/>
      <c r="D65" s="228"/>
      <c r="E65" s="229"/>
      <c r="F65" s="86">
        <f aca="true" t="shared" si="2" ref="F65:I66">F19*7.5345</f>
        <v>0</v>
      </c>
      <c r="G65" s="86">
        <f t="shared" si="2"/>
        <v>0</v>
      </c>
      <c r="H65" s="86">
        <f t="shared" si="2"/>
        <v>0</v>
      </c>
      <c r="I65" s="86">
        <f t="shared" si="2"/>
        <v>0</v>
      </c>
    </row>
    <row r="66" spans="1:9" ht="14.25">
      <c r="A66" s="223" t="s">
        <v>157</v>
      </c>
      <c r="B66" s="216"/>
      <c r="C66" s="216"/>
      <c r="D66" s="216"/>
      <c r="E66" s="216"/>
      <c r="F66" s="86">
        <f t="shared" si="2"/>
        <v>0</v>
      </c>
      <c r="G66" s="86">
        <f t="shared" si="2"/>
        <v>0</v>
      </c>
      <c r="H66" s="86">
        <f t="shared" si="2"/>
        <v>0</v>
      </c>
      <c r="I66" s="86">
        <f t="shared" si="2"/>
        <v>0</v>
      </c>
    </row>
    <row r="67" spans="1:9" ht="14.25">
      <c r="A67" s="225" t="s">
        <v>158</v>
      </c>
      <c r="B67" s="221"/>
      <c r="C67" s="221"/>
      <c r="D67" s="221"/>
      <c r="E67" s="221"/>
      <c r="F67" s="82">
        <f>F65-F66</f>
        <v>0</v>
      </c>
      <c r="G67" s="82">
        <f>G65-G66</f>
        <v>0</v>
      </c>
      <c r="H67" s="82">
        <f>H65-H66</f>
        <v>0</v>
      </c>
      <c r="I67" s="82">
        <f>I65-I66</f>
        <v>0</v>
      </c>
    </row>
    <row r="68" spans="1:9" ht="17.25">
      <c r="A68" s="89"/>
      <c r="B68" s="87"/>
      <c r="C68" s="87"/>
      <c r="D68" s="87"/>
      <c r="E68" s="87"/>
      <c r="F68" s="87"/>
      <c r="G68" s="87"/>
      <c r="H68" s="88"/>
      <c r="I68" s="88"/>
    </row>
    <row r="69" spans="1:9" ht="15">
      <c r="A69" s="207" t="s">
        <v>159</v>
      </c>
      <c r="B69" s="208"/>
      <c r="C69" s="208"/>
      <c r="D69" s="208"/>
      <c r="E69" s="208"/>
      <c r="F69" s="208"/>
      <c r="G69" s="208"/>
      <c r="H69" s="208"/>
      <c r="I69" s="208"/>
    </row>
    <row r="70" spans="1:9" ht="17.25">
      <c r="A70" s="89"/>
      <c r="B70" s="87"/>
      <c r="C70" s="87"/>
      <c r="D70" s="87"/>
      <c r="E70" s="87"/>
      <c r="F70" s="87"/>
      <c r="G70" s="87"/>
      <c r="H70" s="88"/>
      <c r="I70" s="76" t="s">
        <v>166</v>
      </c>
    </row>
    <row r="71" spans="1:9" ht="26.25">
      <c r="A71" s="77"/>
      <c r="B71" s="78"/>
      <c r="C71" s="78"/>
      <c r="D71" s="79"/>
      <c r="E71" s="80"/>
      <c r="F71" s="81" t="s">
        <v>147</v>
      </c>
      <c r="G71" s="81" t="s">
        <v>277</v>
      </c>
      <c r="H71" s="81" t="s">
        <v>279</v>
      </c>
      <c r="I71" s="81" t="s">
        <v>280</v>
      </c>
    </row>
    <row r="72" spans="1:9" ht="14.25">
      <c r="A72" s="209" t="s">
        <v>160</v>
      </c>
      <c r="B72" s="210"/>
      <c r="C72" s="210"/>
      <c r="D72" s="210"/>
      <c r="E72" s="211"/>
      <c r="F72" s="90">
        <f>F26*7.5345</f>
        <v>7771</v>
      </c>
      <c r="G72" s="90">
        <f>G26*7.5345</f>
        <v>0</v>
      </c>
      <c r="H72" s="90">
        <v>7771</v>
      </c>
      <c r="I72" s="90">
        <v>7771</v>
      </c>
    </row>
    <row r="73" spans="1:9" ht="14.25">
      <c r="A73" s="212" t="s">
        <v>161</v>
      </c>
      <c r="B73" s="213"/>
      <c r="C73" s="213"/>
      <c r="D73" s="213"/>
      <c r="E73" s="214"/>
      <c r="F73" s="91">
        <f>F27*7.5345</f>
        <v>7771</v>
      </c>
      <c r="G73" s="91">
        <f>G27*7.5345</f>
        <v>0</v>
      </c>
      <c r="H73" s="91">
        <v>7771</v>
      </c>
      <c r="I73" s="91">
        <f>F73</f>
        <v>7771</v>
      </c>
    </row>
    <row r="76" spans="1:9" ht="14.25">
      <c r="A76" s="215" t="s">
        <v>162</v>
      </c>
      <c r="B76" s="216"/>
      <c r="C76" s="216"/>
      <c r="D76" s="216"/>
      <c r="E76" s="216"/>
      <c r="F76" s="93">
        <f>F60+F67+F73</f>
        <v>7771.442669999786</v>
      </c>
      <c r="G76" s="93">
        <f>G60+G67+G73</f>
        <v>0</v>
      </c>
      <c r="H76" s="93">
        <f>H60+H67+H73</f>
        <v>-1172414.2693954548</v>
      </c>
      <c r="I76" s="93">
        <f>I60+I67+I73</f>
        <v>-1172413.7525404543</v>
      </c>
    </row>
    <row r="77" spans="1:9" ht="15">
      <c r="A77" s="94"/>
      <c r="B77" s="95"/>
      <c r="C77" s="95"/>
      <c r="D77" s="95"/>
      <c r="E77" s="95"/>
      <c r="F77" s="96"/>
      <c r="G77" s="96"/>
      <c r="H77" s="96"/>
      <c r="I77" s="96"/>
    </row>
    <row r="78" spans="1:9" ht="14.25">
      <c r="A78" s="226" t="s">
        <v>163</v>
      </c>
      <c r="B78" s="227"/>
      <c r="C78" s="227"/>
      <c r="D78" s="227"/>
      <c r="E78" s="227"/>
      <c r="F78" s="227"/>
      <c r="G78" s="227"/>
      <c r="H78" s="227"/>
      <c r="I78" s="227"/>
    </row>
    <row r="80" spans="1:9" ht="14.25">
      <c r="A80" s="226" t="s">
        <v>164</v>
      </c>
      <c r="B80" s="227"/>
      <c r="C80" s="227"/>
      <c r="D80" s="227"/>
      <c r="E80" s="227"/>
      <c r="F80" s="227"/>
      <c r="G80" s="227"/>
      <c r="H80" s="227"/>
      <c r="I80" s="227"/>
    </row>
    <row r="82" spans="1:9" ht="14.25">
      <c r="A82" s="226" t="s">
        <v>165</v>
      </c>
      <c r="B82" s="227"/>
      <c r="C82" s="227"/>
      <c r="D82" s="227"/>
      <c r="E82" s="227"/>
      <c r="F82" s="227"/>
      <c r="G82" s="227"/>
      <c r="H82" s="227"/>
      <c r="I82" s="227"/>
    </row>
  </sheetData>
  <sheetProtection/>
  <mergeCells count="40">
    <mergeCell ref="A76:E76"/>
    <mergeCell ref="A78:I78"/>
    <mergeCell ref="A80:I80"/>
    <mergeCell ref="A82:I82"/>
    <mergeCell ref="A65:E65"/>
    <mergeCell ref="A66:E66"/>
    <mergeCell ref="A67:E67"/>
    <mergeCell ref="A69:I69"/>
    <mergeCell ref="A72:E72"/>
    <mergeCell ref="A73:E73"/>
    <mergeCell ref="A62:I62"/>
    <mergeCell ref="A34:I34"/>
    <mergeCell ref="A36:I36"/>
    <mergeCell ref="A47:I47"/>
    <mergeCell ref="A49:I49"/>
    <mergeCell ref="A51:I51"/>
    <mergeCell ref="A54:E54"/>
    <mergeCell ref="A55:E55"/>
    <mergeCell ref="A56:E56"/>
    <mergeCell ref="A58:E58"/>
    <mergeCell ref="A59:E59"/>
    <mergeCell ref="A60:E60"/>
    <mergeCell ref="A32:I32"/>
    <mergeCell ref="A12:E12"/>
    <mergeCell ref="A13:E13"/>
    <mergeCell ref="A14:E14"/>
    <mergeCell ref="A16:I16"/>
    <mergeCell ref="A19:E19"/>
    <mergeCell ref="A20:E20"/>
    <mergeCell ref="A21:E21"/>
    <mergeCell ref="A23:I23"/>
    <mergeCell ref="A26:E26"/>
    <mergeCell ref="A27:E27"/>
    <mergeCell ref="A30:E30"/>
    <mergeCell ref="A10:E10"/>
    <mergeCell ref="A1:I1"/>
    <mergeCell ref="A3:I3"/>
    <mergeCell ref="A5:I5"/>
    <mergeCell ref="A8:E8"/>
    <mergeCell ref="A9:E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23">
      <selection activeCell="F33" sqref="F33:F64"/>
    </sheetView>
  </sheetViews>
  <sheetFormatPr defaultColWidth="9.140625" defaultRowHeight="15"/>
  <cols>
    <col min="1" max="1" width="5.140625" style="100" customWidth="1"/>
    <col min="2" max="2" width="4.7109375" style="100" customWidth="1"/>
    <col min="3" max="3" width="4.28125" style="100" customWidth="1"/>
    <col min="4" max="4" width="29.8515625" style="100" customWidth="1"/>
    <col min="5" max="8" width="14.7109375" style="100" customWidth="1"/>
  </cols>
  <sheetData>
    <row r="1" spans="1:8" ht="15">
      <c r="A1" s="230" t="s">
        <v>278</v>
      </c>
      <c r="B1" s="230"/>
      <c r="C1" s="230"/>
      <c r="D1" s="230"/>
      <c r="E1" s="230"/>
      <c r="F1" s="230"/>
      <c r="G1" s="230"/>
      <c r="H1" s="230"/>
    </row>
    <row r="2" spans="1:8" ht="17.25">
      <c r="A2" s="156"/>
      <c r="B2" s="156"/>
      <c r="C2" s="156"/>
      <c r="D2" s="156"/>
      <c r="E2" s="156"/>
      <c r="F2" s="156"/>
      <c r="G2" s="156"/>
      <c r="H2" s="156"/>
    </row>
    <row r="3" spans="1:8" ht="15">
      <c r="A3" s="230" t="s">
        <v>144</v>
      </c>
      <c r="B3" s="230"/>
      <c r="C3" s="230"/>
      <c r="D3" s="230"/>
      <c r="E3" s="230"/>
      <c r="F3" s="230"/>
      <c r="G3" s="230"/>
      <c r="H3" s="231"/>
    </row>
    <row r="4" spans="1:8" ht="17.25">
      <c r="A4" s="156"/>
      <c r="B4" s="156"/>
      <c r="C4" s="156"/>
      <c r="D4" s="156"/>
      <c r="E4" s="156"/>
      <c r="F4" s="156"/>
      <c r="G4" s="156"/>
      <c r="H4" s="150"/>
    </row>
    <row r="5" spans="1:8" ht="15">
      <c r="A5" s="230" t="s">
        <v>167</v>
      </c>
      <c r="B5" s="208"/>
      <c r="C5" s="208"/>
      <c r="D5" s="208"/>
      <c r="E5" s="208"/>
      <c r="F5" s="208"/>
      <c r="G5" s="208"/>
      <c r="H5" s="208"/>
    </row>
    <row r="6" spans="1:8" ht="17.25">
      <c r="A6" s="156"/>
      <c r="B6" s="156"/>
      <c r="C6" s="156"/>
      <c r="D6" s="156"/>
      <c r="E6" s="156"/>
      <c r="F6" s="156"/>
      <c r="G6" s="156"/>
      <c r="H6" s="150"/>
    </row>
    <row r="7" spans="1:8" ht="15">
      <c r="A7" s="230" t="s">
        <v>149</v>
      </c>
      <c r="B7" s="208"/>
      <c r="C7" s="208"/>
      <c r="D7" s="208"/>
      <c r="E7" s="208"/>
      <c r="F7" s="208"/>
      <c r="G7" s="208"/>
      <c r="H7" s="208"/>
    </row>
    <row r="8" spans="1:8" ht="17.25">
      <c r="A8" s="156"/>
      <c r="B8" s="156"/>
      <c r="C8" s="156"/>
      <c r="D8" s="156"/>
      <c r="E8" s="156"/>
      <c r="F8" s="156"/>
      <c r="G8" s="156"/>
      <c r="H8" s="150"/>
    </row>
    <row r="9" spans="1:8" ht="27">
      <c r="A9" s="149" t="s">
        <v>168</v>
      </c>
      <c r="B9" s="148" t="s">
        <v>169</v>
      </c>
      <c r="C9" s="148" t="s">
        <v>170</v>
      </c>
      <c r="D9" s="148" t="s">
        <v>171</v>
      </c>
      <c r="E9" s="147" t="s">
        <v>147</v>
      </c>
      <c r="F9" s="149"/>
      <c r="G9" s="149" t="s">
        <v>279</v>
      </c>
      <c r="H9" s="149" t="s">
        <v>273</v>
      </c>
    </row>
    <row r="10" spans="1:8" ht="14.25">
      <c r="A10" s="120">
        <v>6</v>
      </c>
      <c r="B10" s="120"/>
      <c r="C10" s="120"/>
      <c r="D10" s="120" t="s">
        <v>172</v>
      </c>
      <c r="E10" s="146">
        <v>680611.3481717433</v>
      </c>
      <c r="F10" s="146"/>
      <c r="G10" s="146">
        <f>G11+G13+G15+G18+G21+G23</f>
        <v>-324943.66671318</v>
      </c>
      <c r="H10" s="146">
        <f>H11+H13+H15+H18+H21+H23</f>
        <v>355667.68145856325</v>
      </c>
    </row>
    <row r="11" spans="1:8" ht="14.25">
      <c r="A11" s="145"/>
      <c r="B11" s="144">
        <v>61</v>
      </c>
      <c r="C11" s="144"/>
      <c r="D11" s="144" t="s">
        <v>173</v>
      </c>
      <c r="E11" s="143">
        <v>65952.4457893689</v>
      </c>
      <c r="F11" s="143"/>
      <c r="G11" s="143">
        <f>SUM(G12)</f>
        <v>-60969.6757893689</v>
      </c>
      <c r="H11" s="143">
        <f>SUM(H12)</f>
        <v>4982.769999999997</v>
      </c>
    </row>
    <row r="12" spans="1:8" ht="14.25">
      <c r="A12" s="169"/>
      <c r="B12" s="169"/>
      <c r="C12" s="168">
        <v>11</v>
      </c>
      <c r="D12" s="168" t="s">
        <v>174</v>
      </c>
      <c r="E12" s="142">
        <v>65952.4457893689</v>
      </c>
      <c r="F12" s="166"/>
      <c r="G12" s="166">
        <f>F12-E12+5000-17.23</f>
        <v>-60969.6757893689</v>
      </c>
      <c r="H12" s="166">
        <f>E12+G12</f>
        <v>4982.769999999997</v>
      </c>
    </row>
    <row r="13" spans="1:8" ht="27">
      <c r="A13" s="141"/>
      <c r="B13" s="141">
        <v>63</v>
      </c>
      <c r="C13" s="140"/>
      <c r="D13" s="139" t="s">
        <v>175</v>
      </c>
      <c r="E13" s="143">
        <v>211709.46977238037</v>
      </c>
      <c r="F13" s="143"/>
      <c r="G13" s="143">
        <f>SUM(G14)</f>
        <v>0</v>
      </c>
      <c r="H13" s="143">
        <f>SUM(H14)</f>
        <v>211709.46977238037</v>
      </c>
    </row>
    <row r="14" spans="1:8" ht="14.25">
      <c r="A14" s="138"/>
      <c r="B14" s="138"/>
      <c r="C14" s="168">
        <v>42</v>
      </c>
      <c r="D14" s="137" t="s">
        <v>176</v>
      </c>
      <c r="E14" s="142">
        <v>211709.46977238037</v>
      </c>
      <c r="F14" s="166"/>
      <c r="G14" s="166">
        <v>0</v>
      </c>
      <c r="H14" s="166">
        <f>E14+G14</f>
        <v>211709.46977238037</v>
      </c>
    </row>
    <row r="15" spans="1:8" ht="14.25">
      <c r="A15" s="141"/>
      <c r="B15" s="144">
        <v>64</v>
      </c>
      <c r="C15" s="144"/>
      <c r="D15" s="144" t="s">
        <v>177</v>
      </c>
      <c r="E15" s="143">
        <v>89782.93184683788</v>
      </c>
      <c r="F15" s="143"/>
      <c r="G15" s="143">
        <f>SUM(G16:G17)</f>
        <v>-8482.95</v>
      </c>
      <c r="H15" s="143">
        <f>SUM(H16:H17)</f>
        <v>81299.98184683788</v>
      </c>
    </row>
    <row r="16" spans="1:8" ht="14.25">
      <c r="A16" s="169"/>
      <c r="B16" s="169"/>
      <c r="C16" s="168">
        <v>11</v>
      </c>
      <c r="D16" s="168" t="s">
        <v>174</v>
      </c>
      <c r="E16" s="142">
        <v>31132.722808414626</v>
      </c>
      <c r="F16" s="166"/>
      <c r="G16" s="166">
        <v>-8482.95</v>
      </c>
      <c r="H16" s="166">
        <f>E16+G16</f>
        <v>22649.772808414626</v>
      </c>
    </row>
    <row r="17" spans="1:10" ht="14.25">
      <c r="A17" s="169"/>
      <c r="B17" s="169"/>
      <c r="C17" s="168">
        <v>53</v>
      </c>
      <c r="D17" s="167" t="s">
        <v>197</v>
      </c>
      <c r="E17" s="142">
        <v>58650.20903842325</v>
      </c>
      <c r="F17" s="166"/>
      <c r="G17" s="166">
        <v>0</v>
      </c>
      <c r="H17" s="166">
        <f>E17+G17</f>
        <v>58650.20903842325</v>
      </c>
      <c r="I17" s="69"/>
      <c r="J17" s="69"/>
    </row>
    <row r="18" spans="1:10" ht="39.75">
      <c r="A18" s="141"/>
      <c r="B18" s="144">
        <v>65</v>
      </c>
      <c r="C18" s="144"/>
      <c r="D18" s="144" t="s">
        <v>178</v>
      </c>
      <c r="E18" s="143">
        <v>307459.021832902</v>
      </c>
      <c r="F18" s="143"/>
      <c r="G18" s="143">
        <f>SUM(G19:G20)</f>
        <v>-255491.0409238111</v>
      </c>
      <c r="H18" s="143">
        <f>SUM(H19:H20)</f>
        <v>51967.98090909091</v>
      </c>
      <c r="I18" s="69"/>
      <c r="J18" s="69"/>
    </row>
    <row r="19" spans="1:10" ht="14.25">
      <c r="A19" s="169"/>
      <c r="B19" s="169"/>
      <c r="C19" s="168">
        <v>11</v>
      </c>
      <c r="D19" s="168" t="s">
        <v>174</v>
      </c>
      <c r="E19" s="142">
        <v>166693.2112283496</v>
      </c>
      <c r="F19" s="166"/>
      <c r="G19" s="166">
        <f>F19-E19+67977/11+25000+12240.89</f>
        <v>-123272.59395562233</v>
      </c>
      <c r="H19" s="166">
        <f>E19+G19</f>
        <v>43420.617272727264</v>
      </c>
      <c r="I19" s="69"/>
      <c r="J19" s="69"/>
    </row>
    <row r="20" spans="1:8" ht="14.25">
      <c r="A20" s="169"/>
      <c r="B20" s="169"/>
      <c r="C20" s="168">
        <v>53</v>
      </c>
      <c r="D20" s="167" t="s">
        <v>197</v>
      </c>
      <c r="E20" s="142">
        <v>140765.8106045524</v>
      </c>
      <c r="F20" s="166"/>
      <c r="G20" s="166">
        <f>F20-E20+94021/11</f>
        <v>-132218.44696818874</v>
      </c>
      <c r="H20" s="166">
        <f>E20+G20</f>
        <v>8547.363636363647</v>
      </c>
    </row>
    <row r="21" spans="1:10" ht="39.75">
      <c r="A21" s="141"/>
      <c r="B21" s="144">
        <v>66</v>
      </c>
      <c r="C21" s="144"/>
      <c r="D21" s="144" t="s">
        <v>179</v>
      </c>
      <c r="E21" s="143">
        <v>4778.021102926537</v>
      </c>
      <c r="F21" s="143"/>
      <c r="G21" s="143">
        <f>SUM(G22)</f>
        <v>0</v>
      </c>
      <c r="H21" s="143">
        <f>SUM(H22)</f>
        <v>4778.021102926537</v>
      </c>
      <c r="I21" s="69"/>
      <c r="J21" s="69"/>
    </row>
    <row r="22" spans="1:10" ht="14.25">
      <c r="A22" s="169"/>
      <c r="B22" s="169"/>
      <c r="C22" s="168">
        <v>11</v>
      </c>
      <c r="D22" s="168" t="s">
        <v>174</v>
      </c>
      <c r="E22" s="142">
        <v>4778.021102926537</v>
      </c>
      <c r="F22" s="166"/>
      <c r="G22" s="166">
        <v>0</v>
      </c>
      <c r="H22" s="166">
        <f>E22+G22</f>
        <v>4778.021102926537</v>
      </c>
      <c r="I22" s="69"/>
      <c r="J22" s="69"/>
    </row>
    <row r="23" spans="1:8" ht="27">
      <c r="A23" s="141"/>
      <c r="B23" s="144">
        <v>68</v>
      </c>
      <c r="C23" s="144"/>
      <c r="D23" s="144" t="s">
        <v>192</v>
      </c>
      <c r="E23" s="143">
        <v>929.4578273276262</v>
      </c>
      <c r="F23" s="143"/>
      <c r="G23" s="143">
        <f>SUM(G24)</f>
        <v>0</v>
      </c>
      <c r="H23" s="143">
        <f>SUM(H24)</f>
        <v>929.4578273276262</v>
      </c>
    </row>
    <row r="24" spans="1:8" ht="14.25">
      <c r="A24" s="169"/>
      <c r="B24" s="169"/>
      <c r="C24" s="168">
        <v>11</v>
      </c>
      <c r="D24" s="168" t="s">
        <v>174</v>
      </c>
      <c r="E24" s="142">
        <v>929.4578273276262</v>
      </c>
      <c r="F24" s="166"/>
      <c r="G24" s="166">
        <v>0</v>
      </c>
      <c r="H24" s="166">
        <f>E24+G24</f>
        <v>929.4578273276262</v>
      </c>
    </row>
    <row r="25" spans="1:8" ht="14.25">
      <c r="A25" s="169"/>
      <c r="B25" s="169"/>
      <c r="C25" s="168"/>
      <c r="D25" s="168"/>
      <c r="E25" s="136"/>
      <c r="F25" s="136"/>
      <c r="G25" s="136"/>
      <c r="H25" s="136"/>
    </row>
    <row r="26" spans="1:8" ht="27">
      <c r="A26" s="165">
        <v>7</v>
      </c>
      <c r="B26" s="135"/>
      <c r="C26" s="135"/>
      <c r="D26" s="134" t="s">
        <v>180</v>
      </c>
      <c r="E26" s="146">
        <f>E27</f>
        <v>0</v>
      </c>
      <c r="F26" s="146"/>
      <c r="G26" s="146">
        <f>G27</f>
        <v>240100</v>
      </c>
      <c r="H26" s="146">
        <f>H27</f>
        <v>240100</v>
      </c>
    </row>
    <row r="27" spans="1:8" ht="27">
      <c r="A27" s="144"/>
      <c r="B27" s="144">
        <v>71</v>
      </c>
      <c r="C27" s="144"/>
      <c r="D27" s="133" t="s">
        <v>193</v>
      </c>
      <c r="E27" s="132"/>
      <c r="F27" s="143"/>
      <c r="G27" s="143">
        <f>SUM(G28)</f>
        <v>240100</v>
      </c>
      <c r="H27" s="143">
        <f>SUM(H28)</f>
        <v>240100</v>
      </c>
    </row>
    <row r="28" spans="1:8" ht="14.25">
      <c r="A28" s="131"/>
      <c r="B28" s="131"/>
      <c r="C28" s="168">
        <v>64</v>
      </c>
      <c r="D28" s="167" t="s">
        <v>195</v>
      </c>
      <c r="E28" s="136"/>
      <c r="F28" s="166"/>
      <c r="G28" s="166">
        <v>240100</v>
      </c>
      <c r="H28" s="166">
        <f>E28+G28</f>
        <v>240100</v>
      </c>
    </row>
    <row r="31" spans="1:8" ht="15">
      <c r="A31" s="230" t="s">
        <v>181</v>
      </c>
      <c r="B31" s="208"/>
      <c r="C31" s="208"/>
      <c r="D31" s="208"/>
      <c r="E31" s="208"/>
      <c r="F31" s="208"/>
      <c r="G31" s="208"/>
      <c r="H31" s="208"/>
    </row>
    <row r="32" spans="1:8" ht="17.25">
      <c r="A32" s="156"/>
      <c r="B32" s="156"/>
      <c r="C32" s="156"/>
      <c r="D32" s="156"/>
      <c r="E32" s="156"/>
      <c r="F32" s="156"/>
      <c r="G32" s="156"/>
      <c r="H32" s="150"/>
    </row>
    <row r="33" spans="1:8" ht="27">
      <c r="A33" s="149" t="s">
        <v>168</v>
      </c>
      <c r="B33" s="148" t="s">
        <v>169</v>
      </c>
      <c r="C33" s="148" t="s">
        <v>170</v>
      </c>
      <c r="D33" s="148" t="s">
        <v>182</v>
      </c>
      <c r="E33" s="147" t="s">
        <v>147</v>
      </c>
      <c r="F33" s="149"/>
      <c r="G33" s="149" t="s">
        <v>279</v>
      </c>
      <c r="H33" s="149" t="s">
        <v>273</v>
      </c>
    </row>
    <row r="34" spans="1:8" ht="14.25">
      <c r="A34" s="120">
        <v>3</v>
      </c>
      <c r="B34" s="120"/>
      <c r="C34" s="120"/>
      <c r="D34" s="120" t="s">
        <v>183</v>
      </c>
      <c r="E34" s="125">
        <v>331547.8448702634</v>
      </c>
      <c r="F34" s="125"/>
      <c r="G34" s="125">
        <f>G35+G38+G43+G45+G47+G50</f>
        <v>16502.212802442104</v>
      </c>
      <c r="H34" s="125">
        <f>H35+H38+H43+H45+H47+H50</f>
        <v>348050.0531647753</v>
      </c>
    </row>
    <row r="35" spans="1:8" ht="14.25">
      <c r="A35" s="145"/>
      <c r="B35" s="144">
        <v>31</v>
      </c>
      <c r="C35" s="144"/>
      <c r="D35" s="144" t="s">
        <v>4</v>
      </c>
      <c r="E35" s="130">
        <v>40245.69773043996</v>
      </c>
      <c r="F35" s="130"/>
      <c r="G35" s="130">
        <f>SUM(G36:G37)</f>
        <v>9219.92</v>
      </c>
      <c r="H35" s="130">
        <f>SUM(H36:H37)</f>
        <v>49465.61773043997</v>
      </c>
    </row>
    <row r="36" spans="1:8" ht="14.25">
      <c r="A36" s="169"/>
      <c r="B36" s="169"/>
      <c r="C36" s="168">
        <v>11</v>
      </c>
      <c r="D36" s="129" t="s">
        <v>174</v>
      </c>
      <c r="E36" s="166">
        <v>35915.61610591279</v>
      </c>
      <c r="F36" s="166"/>
      <c r="G36" s="166">
        <f>'REBALANS 2023'!H11</f>
        <v>10600</v>
      </c>
      <c r="H36" s="166">
        <f>'REBALANS 2023'!I11</f>
        <v>46515.61610591279</v>
      </c>
    </row>
    <row r="37" spans="1:8" ht="14.25">
      <c r="A37" s="169"/>
      <c r="B37" s="169"/>
      <c r="C37" s="168">
        <v>42</v>
      </c>
      <c r="D37" s="167" t="s">
        <v>176</v>
      </c>
      <c r="E37" s="166">
        <v>4330.081624527174</v>
      </c>
      <c r="F37" s="166"/>
      <c r="G37" s="166">
        <f>'REBALANS 2023'!H33</f>
        <v>-1380.08</v>
      </c>
      <c r="H37" s="166">
        <f>'REBALANS 2023'!I33</f>
        <v>2950.0016245271745</v>
      </c>
    </row>
    <row r="38" spans="1:8" ht="14.25">
      <c r="A38" s="141"/>
      <c r="B38" s="144">
        <v>32</v>
      </c>
      <c r="C38" s="144"/>
      <c r="D38" s="144" t="s">
        <v>5</v>
      </c>
      <c r="E38" s="130">
        <v>197931.65142013406</v>
      </c>
      <c r="F38" s="130"/>
      <c r="G38" s="130">
        <f>SUM(G39:G42)</f>
        <v>6800.536844515234</v>
      </c>
      <c r="H38" s="130">
        <f>SUM(H39:H42)</f>
        <v>204732.18375671905</v>
      </c>
    </row>
    <row r="39" spans="1:8" ht="14.25">
      <c r="A39" s="169"/>
      <c r="B39" s="169"/>
      <c r="C39" s="168">
        <v>11</v>
      </c>
      <c r="D39" s="129" t="s">
        <v>174</v>
      </c>
      <c r="E39" s="166">
        <v>98172.20784391797</v>
      </c>
      <c r="F39" s="166"/>
      <c r="G39" s="166">
        <f>'REBALANS 2023'!H12+'REBALANS 2023'!H16+'REBALANS 2023'!H27+'REBALANS 2023'!H37+'REBALANS 2023'!H40+'REBALANS 2023'!H43+'REBALANS 2023'!H94+'REBALANS 2023'!H140+'REBALANS 2023'!H146+'REBALANS 2023'!H158+'REBALANS 2023'!H166+'REBALANS 2023'!H175</f>
        <v>28976.061915853737</v>
      </c>
      <c r="H39" s="166">
        <f>'REBALANS 2023'!I12+'REBALANS 2023'!I16+'REBALANS 2023'!I27+'REBALANS 2023'!I37+'REBALANS 2023'!I40+'REBALANS 2023'!I43+'REBALANS 2023'!I94+'REBALANS 2023'!I140+'REBALANS 2023'!I146+'REBALANS 2023'!I158+'REBALANS 2023'!I166+'REBALANS 2023'!I175</f>
        <v>73750.10133452782</v>
      </c>
    </row>
    <row r="40" spans="1:8" ht="14.25">
      <c r="A40" s="169"/>
      <c r="B40" s="169"/>
      <c r="C40" s="168">
        <v>42</v>
      </c>
      <c r="D40" s="167" t="s">
        <v>176</v>
      </c>
      <c r="E40" s="166">
        <v>56407.19357621607</v>
      </c>
      <c r="F40" s="166"/>
      <c r="G40" s="166">
        <f>'REBALANS 2023'!H34+'REBALANS 2023'!H66+'REBALANS 2023'!H133+'REBALANS 2023'!H136+'REBALANS 2023'!H149+'REBALANS 2023'!H162</f>
        <v>-87327.1950713385</v>
      </c>
      <c r="H40" s="166">
        <f>'REBALANS 2023'!I34+'REBALANS 2023'!I66+'REBALANS 2023'!I133+'REBALANS 2023'!I136+'REBALANS 2023'!I149+'REBALANS 2023'!I162</f>
        <v>2079.9985048775625</v>
      </c>
    </row>
    <row r="41" spans="1:8" ht="14.25">
      <c r="A41" s="169"/>
      <c r="B41" s="169"/>
      <c r="C41" s="168">
        <v>53</v>
      </c>
      <c r="D41" s="167" t="s">
        <v>270</v>
      </c>
      <c r="E41" s="166">
        <v>43352.25</v>
      </c>
      <c r="F41" s="166"/>
      <c r="G41" s="166">
        <f>'REBALANS 2023'!H71+'REBALANS 2023'!H75+'REBALANS 2023'!H79+'REBALANS 2023'!H83+'REBALANS 2023'!H107+'REBALANS 2023'!H127+'REBALANS 2023'!H143+'REBALANS 2023'!H154</f>
        <v>64151.67</v>
      </c>
      <c r="H41" s="166">
        <f>'REBALANS 2023'!I71+'REBALANS 2023'!I75+'REBALANS 2023'!I79+'REBALANS 2023'!I83+'REBALANS 2023'!I107+'REBALANS 2023'!I127+'REBALANS 2023'!I143+'REBALANS 2023'!I154</f>
        <v>127902.08391731369</v>
      </c>
    </row>
    <row r="42" spans="1:8" ht="14.25">
      <c r="A42" s="169"/>
      <c r="B42" s="169"/>
      <c r="C42" s="168">
        <v>64</v>
      </c>
      <c r="D42" s="167" t="s">
        <v>195</v>
      </c>
      <c r="E42" s="166"/>
      <c r="F42" s="166"/>
      <c r="G42" s="166">
        <f>'REBALANS 2023'!H72</f>
        <v>1000</v>
      </c>
      <c r="H42" s="166">
        <f>'REBALANS 2023'!I72</f>
        <v>1000</v>
      </c>
    </row>
    <row r="43" spans="1:8" ht="14.25">
      <c r="A43" s="141"/>
      <c r="B43" s="141">
        <v>34</v>
      </c>
      <c r="C43" s="140"/>
      <c r="D43" s="144" t="s">
        <v>5</v>
      </c>
      <c r="E43" s="130">
        <v>1858.1193178047647</v>
      </c>
      <c r="F43" s="130"/>
      <c r="G43" s="130">
        <f>SUM(G44)</f>
        <v>500</v>
      </c>
      <c r="H43" s="130">
        <f>SUM(H44)</f>
        <v>2358.1193178047647</v>
      </c>
    </row>
    <row r="44" spans="1:8" ht="14.25">
      <c r="A44" s="169"/>
      <c r="B44" s="169"/>
      <c r="C44" s="168">
        <v>11</v>
      </c>
      <c r="D44" s="129" t="s">
        <v>174</v>
      </c>
      <c r="E44" s="166">
        <v>1858.1193178047647</v>
      </c>
      <c r="F44" s="166"/>
      <c r="G44" s="166">
        <f>'REBALANS 2023'!H13</f>
        <v>500</v>
      </c>
      <c r="H44" s="166">
        <f>'REBALANS 2023'!I13</f>
        <v>2358.1193178047647</v>
      </c>
    </row>
    <row r="45" spans="1:8" ht="27">
      <c r="A45" s="141"/>
      <c r="B45" s="141">
        <v>36</v>
      </c>
      <c r="C45" s="140"/>
      <c r="D45" s="144" t="s">
        <v>108</v>
      </c>
      <c r="E45" s="130">
        <v>2654.456168292521</v>
      </c>
      <c r="F45" s="130"/>
      <c r="G45" s="130">
        <f>SUM(G46)</f>
        <v>-2654.46</v>
      </c>
      <c r="H45" s="130">
        <f>SUM(H46)</f>
        <v>-0.003831707479093893</v>
      </c>
    </row>
    <row r="46" spans="1:8" ht="14.25">
      <c r="A46" s="169"/>
      <c r="B46" s="169"/>
      <c r="C46" s="168">
        <v>53</v>
      </c>
      <c r="D46" s="167" t="s">
        <v>270</v>
      </c>
      <c r="E46" s="166">
        <v>2654.456168292521</v>
      </c>
      <c r="F46" s="166"/>
      <c r="G46" s="166">
        <f>'REBALANS 2023'!H151</f>
        <v>-2654.46</v>
      </c>
      <c r="H46" s="166">
        <f>'REBALANS 2023'!I151</f>
        <v>-0.003831707479093893</v>
      </c>
    </row>
    <row r="47" spans="1:8" ht="39.75">
      <c r="A47" s="141"/>
      <c r="B47" s="141">
        <v>37</v>
      </c>
      <c r="C47" s="141"/>
      <c r="D47" s="128" t="s">
        <v>184</v>
      </c>
      <c r="E47" s="130">
        <v>51761.89528170416</v>
      </c>
      <c r="F47" s="130"/>
      <c r="G47" s="130">
        <f>SUM(G48:G49)</f>
        <v>6600</v>
      </c>
      <c r="H47" s="130">
        <f>SUM(H48:H49)</f>
        <v>58361.89528170416</v>
      </c>
    </row>
    <row r="48" spans="1:8" ht="14.25">
      <c r="A48" s="169"/>
      <c r="B48" s="169"/>
      <c r="C48" s="168">
        <v>11</v>
      </c>
      <c r="D48" s="129" t="s">
        <v>174</v>
      </c>
      <c r="E48" s="166">
        <v>43798.5267768266</v>
      </c>
      <c r="F48" s="166"/>
      <c r="G48" s="166">
        <f>'REBALANS 2023'!H189+'REBALANS 2023'!H193+'REBALANS 2023'!H198+'REBALANS 2023'!H201+'REBALANS 2023'!H207</f>
        <v>6600</v>
      </c>
      <c r="H48" s="166">
        <f>'REBALANS 2023'!I189+'REBALANS 2023'!I193+'REBALANS 2023'!I198+'REBALANS 2023'!I201+'REBALANS 2023'!I207</f>
        <v>50398.5267768266</v>
      </c>
    </row>
    <row r="49" spans="1:8" ht="14.25">
      <c r="A49" s="169"/>
      <c r="B49" s="169"/>
      <c r="C49" s="168">
        <v>53</v>
      </c>
      <c r="D49" s="167" t="s">
        <v>270</v>
      </c>
      <c r="E49" s="166">
        <v>7963.368504877562</v>
      </c>
      <c r="F49" s="166"/>
      <c r="G49" s="166">
        <f>'REBALANS 2023'!H186</f>
        <v>0</v>
      </c>
      <c r="H49" s="166">
        <f>'REBALANS 2023'!I186</f>
        <v>7963.368504877562</v>
      </c>
    </row>
    <row r="50" spans="1:8" ht="14.25">
      <c r="A50" s="141"/>
      <c r="B50" s="141">
        <v>38</v>
      </c>
      <c r="C50" s="141"/>
      <c r="D50" s="128" t="s">
        <v>16</v>
      </c>
      <c r="E50" s="154">
        <v>37096.02495188798</v>
      </c>
      <c r="F50" s="154"/>
      <c r="G50" s="154">
        <f>SUM(G51:G53)</f>
        <v>-3963.78404207313</v>
      </c>
      <c r="H50" s="154">
        <f>SUM(H51:H53)</f>
        <v>33132.24090981485</v>
      </c>
    </row>
    <row r="51" spans="1:8" ht="14.25">
      <c r="A51" s="169"/>
      <c r="B51" s="169"/>
      <c r="C51" s="168">
        <v>11</v>
      </c>
      <c r="D51" s="129" t="s">
        <v>174</v>
      </c>
      <c r="E51" s="166">
        <v>37096.02495188798</v>
      </c>
      <c r="F51" s="166"/>
      <c r="G51" s="166">
        <f>'REBALANS 2023'!H24+'REBALANS 2023'!H47+'REBALANS 2023'!H50+'REBALANS 2023'!H53+'REBALANS 2023'!H56+'REBALANS 2023'!H59+'REBALANS 2023'!H159+'REBALANS 2023'!H169+'REBALANS 2023'!H172+'REBALANS 2023'!H176+'REBALANS 2023'!H179+'REBALANS 2023'!H204</f>
        <v>-3963.78404207313</v>
      </c>
      <c r="H51" s="166">
        <f>'REBALANS 2023'!I24+'REBALANS 2023'!I47+'REBALANS 2023'!I50+'REBALANS 2023'!I53+'REBALANS 2023'!I56+'REBALANS 2023'!I59+'REBALANS 2023'!I159+'REBALANS 2023'!I169+'REBALANS 2023'!I172+'REBALANS 2023'!I176+'REBALANS 2023'!I179+'REBALANS 2023'!I204</f>
        <v>33132.24090981485</v>
      </c>
    </row>
    <row r="52" spans="1:8" ht="14.25">
      <c r="A52" s="169"/>
      <c r="B52" s="169"/>
      <c r="C52" s="168"/>
      <c r="D52" s="167"/>
      <c r="E52" s="166"/>
      <c r="F52" s="166"/>
      <c r="G52" s="166"/>
      <c r="H52" s="166"/>
    </row>
    <row r="53" spans="1:8" ht="14.25">
      <c r="A53" s="169"/>
      <c r="B53" s="169"/>
      <c r="C53" s="168"/>
      <c r="D53" s="129"/>
      <c r="E53" s="166"/>
      <c r="F53" s="166"/>
      <c r="G53" s="166"/>
      <c r="H53" s="166"/>
    </row>
    <row r="54" spans="1:8" ht="14.25">
      <c r="A54" s="169"/>
      <c r="B54" s="169"/>
      <c r="C54" s="168"/>
      <c r="D54" s="167"/>
      <c r="E54" s="151"/>
      <c r="F54" s="151"/>
      <c r="G54" s="151"/>
      <c r="H54" s="151"/>
    </row>
    <row r="55" spans="1:8" ht="27">
      <c r="A55" s="165">
        <v>4</v>
      </c>
      <c r="B55" s="135"/>
      <c r="C55" s="135"/>
      <c r="D55" s="134" t="s">
        <v>185</v>
      </c>
      <c r="E55" s="125">
        <v>349063.4445490743</v>
      </c>
      <c r="F55" s="125"/>
      <c r="G55" s="125">
        <f>G56+G60</f>
        <v>55291.6238881147</v>
      </c>
      <c r="H55" s="125">
        <f>H56+H60</f>
        <v>404355.0630990776</v>
      </c>
    </row>
    <row r="56" spans="1:8" ht="27">
      <c r="A56" s="144"/>
      <c r="B56" s="144">
        <v>41</v>
      </c>
      <c r="C56" s="144"/>
      <c r="D56" s="133" t="s">
        <v>109</v>
      </c>
      <c r="E56" s="130">
        <v>26544.56168292521</v>
      </c>
      <c r="F56" s="130"/>
      <c r="G56" s="130">
        <f>SUM(G57:G59)</f>
        <v>-21544.56</v>
      </c>
      <c r="H56" s="130">
        <f>SUM(H57:H59)</f>
        <v>5000.001682925209</v>
      </c>
    </row>
    <row r="57" spans="1:8" ht="14.25">
      <c r="A57" s="131"/>
      <c r="B57" s="131"/>
      <c r="C57" s="168">
        <v>11</v>
      </c>
      <c r="D57" s="129" t="s">
        <v>174</v>
      </c>
      <c r="E57" s="166"/>
      <c r="F57" s="166"/>
      <c r="G57" s="166"/>
      <c r="H57" s="166"/>
    </row>
    <row r="58" spans="1:8" ht="14.25">
      <c r="A58" s="131"/>
      <c r="B58" s="131"/>
      <c r="C58" s="168">
        <v>42</v>
      </c>
      <c r="D58" s="129" t="s">
        <v>176</v>
      </c>
      <c r="E58" s="166"/>
      <c r="F58" s="166"/>
      <c r="G58" s="166"/>
      <c r="H58" s="166"/>
    </row>
    <row r="59" spans="1:8" ht="14.25">
      <c r="A59" s="131"/>
      <c r="B59" s="131"/>
      <c r="C59" s="168">
        <v>53</v>
      </c>
      <c r="D59" s="167" t="s">
        <v>270</v>
      </c>
      <c r="E59" s="166">
        <v>26544.56168292521</v>
      </c>
      <c r="F59" s="166"/>
      <c r="G59" s="166">
        <f>'REBALANS 2023'!H108</f>
        <v>-21544.56</v>
      </c>
      <c r="H59" s="166">
        <f>'REBALANS 2023'!I108</f>
        <v>5000.001682925209</v>
      </c>
    </row>
    <row r="60" spans="1:8" ht="27">
      <c r="A60" s="144"/>
      <c r="B60" s="144">
        <v>42</v>
      </c>
      <c r="C60" s="144"/>
      <c r="D60" s="133" t="s">
        <v>186</v>
      </c>
      <c r="E60" s="130">
        <v>322518.88286614907</v>
      </c>
      <c r="F60" s="130"/>
      <c r="G60" s="130">
        <f>SUM(G61:G64)</f>
        <v>76836.1838881147</v>
      </c>
      <c r="H60" s="130">
        <f>SUM(H61:H64)</f>
        <v>399355.0614161524</v>
      </c>
    </row>
    <row r="61" spans="1:8" ht="14.25">
      <c r="A61" s="131"/>
      <c r="B61" s="131"/>
      <c r="C61" s="168">
        <v>11</v>
      </c>
      <c r="D61" s="129" t="s">
        <v>174</v>
      </c>
      <c r="E61" s="166">
        <v>4645.298294511912</v>
      </c>
      <c r="F61" s="166"/>
      <c r="G61" s="166">
        <f>'REBALANS 2023'!H21+'REBALANS 2023'!H62+'REBALANS 2023'!H120+'REBALANS 2023'!H123+'REBALANS 2023'!H68</f>
        <v>41755.16</v>
      </c>
      <c r="H61" s="166">
        <f>'REBALANS 2023'!I21+'REBALANS 2023'!I62+'REBALANS 2023'!I120+'REBALANS 2023'!I123+'REBALANS 2023'!I68</f>
        <v>46400.45829451192</v>
      </c>
    </row>
    <row r="62" spans="1:8" ht="14.25">
      <c r="A62" s="131"/>
      <c r="B62" s="131"/>
      <c r="C62" s="168">
        <v>42</v>
      </c>
      <c r="D62" s="167" t="s">
        <v>176</v>
      </c>
      <c r="E62" s="166">
        <v>150972.19457163714</v>
      </c>
      <c r="F62" s="166"/>
      <c r="G62" s="166">
        <f>'REBALANS 2023'!H76+'REBALANS 2023'!H93+'REBALANS 2023'!H98+'REBALANS 2023'!H114+'REBALANS 2023'!H130+'REBALANS 2023'!H150+'REBALANS 2023'!H163</f>
        <v>-102383.56084146259</v>
      </c>
      <c r="H62" s="166">
        <f>'REBALANS 2023'!I76+'REBALANS 2023'!I93+'REBALANS 2023'!I98+'REBALANS 2023'!I114+'REBALANS 2023'!I130+'REBALANS 2023'!I150+'REBALANS 2023'!I163</f>
        <v>96208.91377530027</v>
      </c>
    </row>
    <row r="63" spans="1:8" ht="14.25">
      <c r="A63" s="131"/>
      <c r="B63" s="131"/>
      <c r="C63" s="168">
        <v>53</v>
      </c>
      <c r="D63" s="167" t="s">
        <v>270</v>
      </c>
      <c r="E63" s="166">
        <v>166901.38999999998</v>
      </c>
      <c r="F63" s="166"/>
      <c r="G63" s="166">
        <f>'REBALANS 2023'!H67+'REBALANS 2023'!H80+'REBALANS 2023'!H89+'REBALANS 2023'!H92+'REBALANS 2023'!H109+'REBALANS 2023'!H117+'REBALANS 2023'!H182</f>
        <v>-101635.4152704227</v>
      </c>
      <c r="H63" s="166">
        <f>'REBALANS 2023'!I67+'REBALANS 2023'!I80+'REBALANS 2023'!I89+'REBALANS 2023'!I92+'REBALANS 2023'!I109+'REBALANS 2023'!I117+'REBALANS 2023'!I182</f>
        <v>17645.689346340172</v>
      </c>
    </row>
    <row r="64" spans="1:8" ht="14.25">
      <c r="A64" s="131"/>
      <c r="B64" s="131"/>
      <c r="C64" s="168">
        <v>64</v>
      </c>
      <c r="D64" s="167" t="s">
        <v>195</v>
      </c>
      <c r="E64" s="166"/>
      <c r="F64" s="166"/>
      <c r="G64" s="166">
        <f>'REBALANS 2023'!H99</f>
        <v>239100</v>
      </c>
      <c r="H64" s="166">
        <f>'REBALANS 2023'!I99</f>
        <v>239100</v>
      </c>
    </row>
  </sheetData>
  <sheetProtection/>
  <mergeCells count="5">
    <mergeCell ref="A1:H1"/>
    <mergeCell ref="A3:H3"/>
    <mergeCell ref="A5:H5"/>
    <mergeCell ref="A7:H7"/>
    <mergeCell ref="A31:H31"/>
  </mergeCells>
  <printOptions/>
  <pageMargins left="0.11811023622047245" right="0.11811023622047245" top="0.35433070866141736" bottom="0.15748031496062992" header="0.31496062992125984" footer="0.31496062992125984"/>
  <pageSetup fitToHeight="0" fitToWidth="1" horizontalDpi="600" verticalDpi="600" orientation="portrait" paperSize="9" scale="9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PageLayoutView="0" workbookViewId="0" topLeftCell="A1">
      <selection activeCell="D10" sqref="D10:D76"/>
    </sheetView>
  </sheetViews>
  <sheetFormatPr defaultColWidth="9.140625" defaultRowHeight="15"/>
  <cols>
    <col min="1" max="1" width="5.140625" style="1" customWidth="1"/>
    <col min="2" max="2" width="48.00390625" style="1" customWidth="1"/>
    <col min="3" max="6" width="12.7109375" style="1" customWidth="1"/>
  </cols>
  <sheetData>
    <row r="1" spans="1:6" ht="15">
      <c r="A1" s="207" t="s">
        <v>275</v>
      </c>
      <c r="B1" s="207"/>
      <c r="C1" s="207"/>
      <c r="D1" s="207"/>
      <c r="E1" s="207"/>
      <c r="F1" s="207"/>
    </row>
    <row r="3" spans="1:6" ht="15">
      <c r="A3" s="207" t="s">
        <v>144</v>
      </c>
      <c r="B3" s="207"/>
      <c r="C3" s="207"/>
      <c r="D3" s="207"/>
      <c r="E3" s="207"/>
      <c r="F3" s="207"/>
    </row>
    <row r="5" spans="1:6" ht="14.25">
      <c r="A5" s="232" t="s">
        <v>167</v>
      </c>
      <c r="B5" s="232"/>
      <c r="C5" s="232"/>
      <c r="D5" s="232"/>
      <c r="E5" s="232"/>
      <c r="F5" s="232"/>
    </row>
    <row r="7" spans="1:6" ht="14.25">
      <c r="A7" s="232" t="s">
        <v>199</v>
      </c>
      <c r="B7" s="232"/>
      <c r="C7" s="232"/>
      <c r="D7" s="232"/>
      <c r="E7" s="232"/>
      <c r="F7" s="232"/>
    </row>
    <row r="10" spans="1:6" ht="26.25">
      <c r="A10" s="127" t="s">
        <v>200</v>
      </c>
      <c r="B10" s="126" t="s">
        <v>139</v>
      </c>
      <c r="C10" s="157" t="s">
        <v>140</v>
      </c>
      <c r="D10" s="157"/>
      <c r="E10" s="157" t="s">
        <v>272</v>
      </c>
      <c r="F10" s="157" t="s">
        <v>273</v>
      </c>
    </row>
    <row r="11" spans="1:6" ht="14.25">
      <c r="A11" s="121" t="s">
        <v>201</v>
      </c>
      <c r="B11" s="122" t="s">
        <v>202</v>
      </c>
      <c r="C11" s="123">
        <f>C12</f>
        <v>83128.43712920565</v>
      </c>
      <c r="D11" s="123"/>
      <c r="E11" s="123">
        <f>E12</f>
        <v>36732.091915853736</v>
      </c>
      <c r="F11" s="123">
        <f>F12</f>
        <v>119860.52904505939</v>
      </c>
    </row>
    <row r="12" spans="1:6" ht="26.25">
      <c r="A12" s="59" t="s">
        <v>203</v>
      </c>
      <c r="B12" s="58" t="s">
        <v>204</v>
      </c>
      <c r="C12" s="60">
        <f>SUM(C13:C14)</f>
        <v>83128.43712920565</v>
      </c>
      <c r="D12" s="60"/>
      <c r="E12" s="60">
        <f>SUM(E13:E14)</f>
        <v>36732.091915853736</v>
      </c>
      <c r="F12" s="60">
        <f>SUM(F13:F14)</f>
        <v>119860.52904505939</v>
      </c>
    </row>
    <row r="13" spans="1:6" ht="14.25">
      <c r="A13" s="61" t="s">
        <v>3</v>
      </c>
      <c r="B13" s="62" t="s">
        <v>137</v>
      </c>
      <c r="C13" s="63">
        <f>'REBALANS 2023'!F9+'REBALANS 2023'!F14+'REBALANS 2023'!F19+'REBALANS 2023'!F22+'REBALANS 2023'!F25+'REBALANS 2023'!F31+'REBALANS 2023'!F35+'REBALANS 2023'!F38+'REBALANS 2023'!F41</f>
        <v>83128.43712920565</v>
      </c>
      <c r="D13" s="63"/>
      <c r="E13" s="63">
        <f>'REBALANS 2023'!H9+'REBALANS 2023'!H14+'REBALANS 2023'!H19+'REBALANS 2023'!H22+'REBALANS 2023'!H25+'REBALANS 2023'!H31+'REBALANS 2023'!H35+'REBALANS 2023'!H38+'REBALANS 2023'!H41</f>
        <v>36732.091915853736</v>
      </c>
      <c r="F13" s="63">
        <f>'REBALANS 2023'!I9+'REBALANS 2023'!I14+'REBALANS 2023'!I19+'REBALANS 2023'!I22+'REBALANS 2023'!I25+'REBALANS 2023'!I31+'REBALANS 2023'!I35+'REBALANS 2023'!I38+'REBALANS 2023'!I41</f>
        <v>119860.52904505939</v>
      </c>
    </row>
    <row r="14" spans="1:6" ht="14.25">
      <c r="A14" s="61" t="s">
        <v>205</v>
      </c>
      <c r="B14" s="62" t="s">
        <v>206</v>
      </c>
      <c r="C14" s="63"/>
      <c r="D14" s="63"/>
      <c r="E14" s="63"/>
      <c r="F14" s="63"/>
    </row>
    <row r="15" spans="1:6" ht="14.25">
      <c r="A15" s="121" t="s">
        <v>207</v>
      </c>
      <c r="B15" s="122" t="s">
        <v>208</v>
      </c>
      <c r="C15" s="123">
        <f>C16+C18</f>
        <v>21036.565133718228</v>
      </c>
      <c r="D15" s="123"/>
      <c r="E15" s="123">
        <f>E16+E18</f>
        <v>-5072.944042073131</v>
      </c>
      <c r="F15" s="123">
        <f>F16+F18</f>
        <v>15963.621091645098</v>
      </c>
    </row>
    <row r="16" spans="1:6" ht="14.25">
      <c r="A16" s="59" t="s">
        <v>209</v>
      </c>
      <c r="B16" s="58" t="s">
        <v>136</v>
      </c>
      <c r="C16" s="60">
        <f>C17</f>
        <v>19045.723007498837</v>
      </c>
      <c r="D16" s="60"/>
      <c r="E16" s="60">
        <f>E17</f>
        <v>-3745.7200000000003</v>
      </c>
      <c r="F16" s="60">
        <f>F17</f>
        <v>15300.003007498837</v>
      </c>
    </row>
    <row r="17" spans="1:6" ht="14.25">
      <c r="A17" s="61" t="s">
        <v>14</v>
      </c>
      <c r="B17" s="62" t="s">
        <v>136</v>
      </c>
      <c r="C17" s="63">
        <f>'REBALANS 2023'!F45+'REBALANS 2023'!F48</f>
        <v>19045.723007498837</v>
      </c>
      <c r="D17" s="63"/>
      <c r="E17" s="63">
        <f>'REBALANS 2023'!H45+'REBALANS 2023'!H48</f>
        <v>-3745.7200000000003</v>
      </c>
      <c r="F17" s="63">
        <f>'REBALANS 2023'!I45+'REBALANS 2023'!I48</f>
        <v>15300.003007498837</v>
      </c>
    </row>
    <row r="18" spans="1:6" ht="14.25">
      <c r="A18" s="59" t="s">
        <v>210</v>
      </c>
      <c r="B18" s="58" t="s">
        <v>211</v>
      </c>
      <c r="C18" s="60">
        <f>C19</f>
        <v>1990.8421262193906</v>
      </c>
      <c r="D18" s="60"/>
      <c r="E18" s="60">
        <f>E19</f>
        <v>-1327.2240420731302</v>
      </c>
      <c r="F18" s="60">
        <f>F19</f>
        <v>663.6180841462605</v>
      </c>
    </row>
    <row r="19" spans="1:6" ht="14.25">
      <c r="A19" s="61" t="s">
        <v>17</v>
      </c>
      <c r="B19" s="62" t="s">
        <v>135</v>
      </c>
      <c r="C19" s="63">
        <f>'REBALANS 2023'!F51+'REBALANS 2023'!F54+'REBALANS 2023'!F57</f>
        <v>1990.8421262193906</v>
      </c>
      <c r="D19" s="63"/>
      <c r="E19" s="63">
        <f>'REBALANS 2023'!H51+'REBALANS 2023'!H54+'REBALANS 2023'!H57</f>
        <v>-1327.2240420731302</v>
      </c>
      <c r="F19" s="63">
        <f>'REBALANS 2023'!I51+'REBALANS 2023'!I54+'REBALANS 2023'!I57</f>
        <v>663.6180841462605</v>
      </c>
    </row>
    <row r="20" spans="1:6" ht="14.25">
      <c r="A20" s="121" t="s">
        <v>212</v>
      </c>
      <c r="B20" s="122" t="s">
        <v>213</v>
      </c>
      <c r="C20" s="123">
        <f>C21+C24+C27+C30+C33</f>
        <v>393207.51215608197</v>
      </c>
      <c r="D20" s="123"/>
      <c r="E20" s="123">
        <f>E21+E24+E27+E30+E33</f>
        <v>68206.41241555513</v>
      </c>
      <c r="F20" s="123">
        <f>F21+F24+F27+F30+F33</f>
        <v>461413.9245716371</v>
      </c>
    </row>
    <row r="21" spans="1:6" ht="14.25">
      <c r="A21" s="59" t="s">
        <v>214</v>
      </c>
      <c r="B21" s="58" t="s">
        <v>215</v>
      </c>
      <c r="C21" s="60">
        <f>SUM(C22:C23)</f>
        <v>6636.140420731303</v>
      </c>
      <c r="D21" s="60"/>
      <c r="E21" s="60">
        <f>SUM(E22:E23)</f>
        <v>-3000</v>
      </c>
      <c r="F21" s="60">
        <f>SUM(F22:F23)</f>
        <v>3636.1404207313026</v>
      </c>
    </row>
    <row r="22" spans="1:6" ht="14.25">
      <c r="A22" s="61" t="s">
        <v>25</v>
      </c>
      <c r="B22" s="62" t="s">
        <v>133</v>
      </c>
      <c r="C22" s="63">
        <f>'REBALANS 2023'!F87</f>
        <v>6636.140420731303</v>
      </c>
      <c r="D22" s="63"/>
      <c r="E22" s="63">
        <f>'REBALANS 2023'!H87</f>
        <v>-3000</v>
      </c>
      <c r="F22" s="63">
        <f>'REBALANS 2023'!I87</f>
        <v>3636.1404207313026</v>
      </c>
    </row>
    <row r="23" spans="1:6" ht="14.25">
      <c r="A23" s="61" t="s">
        <v>216</v>
      </c>
      <c r="B23" s="62" t="s">
        <v>217</v>
      </c>
      <c r="C23" s="63"/>
      <c r="D23" s="63"/>
      <c r="E23" s="63"/>
      <c r="F23" s="63"/>
    </row>
    <row r="24" spans="1:6" ht="14.25">
      <c r="A24" s="59" t="s">
        <v>218</v>
      </c>
      <c r="B24" s="58" t="s">
        <v>219</v>
      </c>
      <c r="C24" s="60">
        <f>SUM(C25:C26)</f>
        <v>0</v>
      </c>
      <c r="D24" s="60"/>
      <c r="E24" s="60">
        <f>SUM(E25:E26)</f>
        <v>0</v>
      </c>
      <c r="F24" s="60">
        <f>SUM(F25:F26)</f>
        <v>0</v>
      </c>
    </row>
    <row r="25" spans="1:6" ht="14.25">
      <c r="A25" s="61" t="s">
        <v>220</v>
      </c>
      <c r="B25" s="62" t="s">
        <v>221</v>
      </c>
      <c r="C25" s="63"/>
      <c r="D25" s="63"/>
      <c r="E25" s="63"/>
      <c r="F25" s="63"/>
    </row>
    <row r="26" spans="1:6" ht="14.25">
      <c r="A26" s="61" t="s">
        <v>222</v>
      </c>
      <c r="B26" s="62" t="s">
        <v>223</v>
      </c>
      <c r="C26" s="63"/>
      <c r="D26" s="63"/>
      <c r="E26" s="63"/>
      <c r="F26" s="63"/>
    </row>
    <row r="27" spans="1:6" ht="14.25">
      <c r="A27" s="59" t="s">
        <v>224</v>
      </c>
      <c r="B27" s="58" t="s">
        <v>225</v>
      </c>
      <c r="C27" s="60">
        <f>SUM(C28:C29)</f>
        <v>57578.73785121773</v>
      </c>
      <c r="D27" s="60"/>
      <c r="E27" s="60">
        <f>SUM(E28:E29)</f>
        <v>60262.9</v>
      </c>
      <c r="F27" s="60">
        <f>SUM(F28:F29)</f>
        <v>117841.63785121773</v>
      </c>
    </row>
    <row r="28" spans="1:6" ht="14.25">
      <c r="A28" s="61" t="s">
        <v>22</v>
      </c>
      <c r="B28" s="62" t="s">
        <v>131</v>
      </c>
      <c r="C28" s="63">
        <f>'REBALANS 2023'!F60+'REBALANS 2023'!F64+'REBALANS 2023'!F69+'REBALANS 2023'!F112</f>
        <v>54260.66764085208</v>
      </c>
      <c r="D28" s="63"/>
      <c r="E28" s="63">
        <f>'REBALANS 2023'!H60+'REBALANS 2023'!H64+'REBALANS 2023'!H69+'REBALANS 2023'!H112</f>
        <v>32580.97</v>
      </c>
      <c r="F28" s="63">
        <f>'REBALANS 2023'!I60+'REBALANS 2023'!I64+'REBALANS 2023'!I69+'REBALANS 2023'!I112</f>
        <v>86841.63764085207</v>
      </c>
    </row>
    <row r="29" spans="1:6" ht="14.25">
      <c r="A29" s="61" t="s">
        <v>28</v>
      </c>
      <c r="B29" s="62" t="s">
        <v>130</v>
      </c>
      <c r="C29" s="63">
        <f>'REBALANS 2023'!F115+'REBALANS 2023'!F118+'REBALANS 2023'!F121</f>
        <v>3318.0702103656513</v>
      </c>
      <c r="D29" s="63"/>
      <c r="E29" s="63">
        <f>'REBALANS 2023'!H115+'REBALANS 2023'!H118+'REBALANS 2023'!H121</f>
        <v>27681.93</v>
      </c>
      <c r="F29" s="63">
        <f>'REBALANS 2023'!I115+'REBALANS 2023'!I118+'REBALANS 2023'!I121</f>
        <v>31000.00021036565</v>
      </c>
    </row>
    <row r="30" spans="1:6" ht="14.25">
      <c r="A30" s="59" t="s">
        <v>226</v>
      </c>
      <c r="B30" s="58" t="s">
        <v>227</v>
      </c>
      <c r="C30" s="60">
        <f>SUM(C31:C32)</f>
        <v>110000</v>
      </c>
      <c r="D30" s="60"/>
      <c r="E30" s="60">
        <f>SUM(E31:E32)</f>
        <v>180000</v>
      </c>
      <c r="F30" s="60">
        <f>SUM(F31:F32)</f>
        <v>290000</v>
      </c>
    </row>
    <row r="31" spans="1:6" ht="14.25">
      <c r="A31" s="61" t="s">
        <v>26</v>
      </c>
      <c r="B31" s="62" t="s">
        <v>228</v>
      </c>
      <c r="C31" s="63">
        <f>'REBALANS 2023'!F96</f>
        <v>110000</v>
      </c>
      <c r="D31" s="63"/>
      <c r="E31" s="63">
        <f>'REBALANS 2023'!H96</f>
        <v>180000</v>
      </c>
      <c r="F31" s="63">
        <f>'REBALANS 2023'!I96</f>
        <v>290000</v>
      </c>
    </row>
    <row r="32" spans="1:6" ht="14.25">
      <c r="A32" s="61" t="s">
        <v>229</v>
      </c>
      <c r="B32" s="62" t="s">
        <v>230</v>
      </c>
      <c r="C32" s="63"/>
      <c r="D32" s="63"/>
      <c r="E32" s="63"/>
      <c r="F32" s="63"/>
    </row>
    <row r="33" spans="1:6" ht="14.25">
      <c r="A33" s="59" t="s">
        <v>231</v>
      </c>
      <c r="B33" s="58" t="s">
        <v>127</v>
      </c>
      <c r="C33" s="60">
        <f>SUM(C34)</f>
        <v>218992.63388413296</v>
      </c>
      <c r="D33" s="60"/>
      <c r="E33" s="60">
        <f>SUM(E34)</f>
        <v>-169056.48758444487</v>
      </c>
      <c r="F33" s="60">
        <f>SUM(F34)</f>
        <v>49936.146299688095</v>
      </c>
    </row>
    <row r="34" spans="1:6" s="1" customFormat="1" ht="14.25">
      <c r="A34" s="61" t="s">
        <v>21</v>
      </c>
      <c r="B34" s="62" t="s">
        <v>127</v>
      </c>
      <c r="C34" s="63">
        <f>'REBALANS 2023'!F73+'REBALANS 2023'!F81+'REBALANS 2023'!F90+'REBALANS 2023'!F105+'REBALANS 2023'!F131</f>
        <v>218992.63388413296</v>
      </c>
      <c r="D34" s="63"/>
      <c r="E34" s="63">
        <f>'REBALANS 2023'!H73+'REBALANS 2023'!H81+'REBALANS 2023'!H90+'REBALANS 2023'!H105+'REBALANS 2023'!H131</f>
        <v>-169056.48758444487</v>
      </c>
      <c r="F34" s="63">
        <f>'REBALANS 2023'!I73+'REBALANS 2023'!I81+'REBALANS 2023'!I90+'REBALANS 2023'!I105+'REBALANS 2023'!I131</f>
        <v>49936.146299688095</v>
      </c>
    </row>
    <row r="35" spans="1:6" ht="14.25">
      <c r="A35" s="121" t="s">
        <v>232</v>
      </c>
      <c r="B35" s="122" t="s">
        <v>233</v>
      </c>
      <c r="C35" s="123">
        <f>C36+C38</f>
        <v>31355.763487955403</v>
      </c>
      <c r="D35" s="123"/>
      <c r="E35" s="123">
        <f>E36+E38</f>
        <v>-2954.46</v>
      </c>
      <c r="F35" s="123">
        <f>F36+F38</f>
        <v>28401.303487955403</v>
      </c>
    </row>
    <row r="36" spans="1:6" ht="14.25">
      <c r="A36" s="59" t="s">
        <v>234</v>
      </c>
      <c r="B36" s="58" t="s">
        <v>125</v>
      </c>
      <c r="C36" s="60">
        <f>SUM(C37)</f>
        <v>9290.596589023822</v>
      </c>
      <c r="D36" s="60"/>
      <c r="E36" s="60">
        <f>SUM(E37)</f>
        <v>-2954.46</v>
      </c>
      <c r="F36" s="60">
        <f>SUM(F37)</f>
        <v>6336.136589023823</v>
      </c>
    </row>
    <row r="37" spans="1:6" ht="14.25">
      <c r="A37" s="61" t="s">
        <v>33</v>
      </c>
      <c r="B37" s="62" t="s">
        <v>125</v>
      </c>
      <c r="C37" s="63">
        <f>'REBALANS 2023'!F144+'REBALANS 2023'!F147+'REBALANS 2023'!F152</f>
        <v>9290.596589023822</v>
      </c>
      <c r="D37" s="63"/>
      <c r="E37" s="63">
        <f>'REBALANS 2023'!H144+'REBALANS 2023'!H147+'REBALANS 2023'!H152</f>
        <v>-2954.46</v>
      </c>
      <c r="F37" s="63">
        <f>'REBALANS 2023'!I144+'REBALANS 2023'!I147+'REBALANS 2023'!I152</f>
        <v>6336.136589023823</v>
      </c>
    </row>
    <row r="38" spans="1:6" ht="26.25">
      <c r="A38" s="59" t="s">
        <v>235</v>
      </c>
      <c r="B38" s="58" t="s">
        <v>126</v>
      </c>
      <c r="C38" s="60">
        <f>SUM(C39)</f>
        <v>22065.16689893158</v>
      </c>
      <c r="D38" s="60"/>
      <c r="E38" s="60">
        <f>SUM(E39)</f>
        <v>0</v>
      </c>
      <c r="F38" s="60">
        <f>SUM(F39)</f>
        <v>22065.16689893158</v>
      </c>
    </row>
    <row r="39" spans="1:6" s="1" customFormat="1" ht="14.25">
      <c r="A39" s="61" t="s">
        <v>32</v>
      </c>
      <c r="B39" s="62" t="s">
        <v>126</v>
      </c>
      <c r="C39" s="63">
        <f>'REBALANS 2023'!F138+'REBALANS 2023'!F141</f>
        <v>22065.16689893158</v>
      </c>
      <c r="D39" s="63"/>
      <c r="E39" s="63">
        <f>'REBALANS 2023'!H138+'REBALANS 2023'!H141</f>
        <v>0</v>
      </c>
      <c r="F39" s="63">
        <f>'REBALANS 2023'!I138+'REBALANS 2023'!I141</f>
        <v>22065.16689893158</v>
      </c>
    </row>
    <row r="40" spans="1:6" s="1" customFormat="1" ht="14.25">
      <c r="A40" s="121" t="s">
        <v>236</v>
      </c>
      <c r="B40" s="122" t="s">
        <v>237</v>
      </c>
      <c r="C40" s="123">
        <f>C41+C43+C45+C47+C49</f>
        <v>58578.86735085274</v>
      </c>
      <c r="D40" s="123"/>
      <c r="E40" s="123">
        <f>E41+E43+E45+E47+E49</f>
        <v>-10716.589999999998</v>
      </c>
      <c r="F40" s="123">
        <f>F41+F43+F45+F47+F49</f>
        <v>47862.277350852746</v>
      </c>
    </row>
    <row r="41" spans="1:6" ht="14.25">
      <c r="A41" s="59" t="s">
        <v>238</v>
      </c>
      <c r="B41" s="58" t="s">
        <v>239</v>
      </c>
      <c r="C41" s="60">
        <f>SUM(C42)</f>
        <v>33000</v>
      </c>
      <c r="D41" s="60"/>
      <c r="E41" s="60">
        <f>SUM(E42)</f>
        <v>-33000</v>
      </c>
      <c r="F41" s="60">
        <f>SUM(F42)</f>
        <v>0</v>
      </c>
    </row>
    <row r="42" spans="1:6" ht="14.25">
      <c r="A42" s="61" t="s">
        <v>240</v>
      </c>
      <c r="B42" s="62" t="s">
        <v>239</v>
      </c>
      <c r="C42" s="63">
        <f>'REBALANS 2023'!F134</f>
        <v>33000</v>
      </c>
      <c r="D42" s="63"/>
      <c r="E42" s="63">
        <f>'REBALANS 2023'!H134</f>
        <v>-33000</v>
      </c>
      <c r="F42" s="63">
        <f>'REBALANS 2023'!I134</f>
        <v>0</v>
      </c>
    </row>
    <row r="43" spans="1:6" ht="14.25">
      <c r="A43" s="59" t="s">
        <v>241</v>
      </c>
      <c r="B43" s="58" t="s">
        <v>242</v>
      </c>
      <c r="C43" s="60">
        <f>SUM(C44)</f>
        <v>0</v>
      </c>
      <c r="D43" s="60"/>
      <c r="E43" s="60">
        <f>SUM(E44)</f>
        <v>0</v>
      </c>
      <c r="F43" s="60">
        <f>SUM(F44)</f>
        <v>0</v>
      </c>
    </row>
    <row r="44" spans="1:6" ht="14.25">
      <c r="A44" s="61" t="s">
        <v>243</v>
      </c>
      <c r="B44" s="62" t="s">
        <v>242</v>
      </c>
      <c r="C44" s="63"/>
      <c r="D44" s="63"/>
      <c r="E44" s="63"/>
      <c r="F44" s="63"/>
    </row>
    <row r="45" spans="1:6" ht="14.25">
      <c r="A45" s="59" t="s">
        <v>244</v>
      </c>
      <c r="B45" s="58" t="s">
        <v>129</v>
      </c>
      <c r="C45" s="60">
        <f>SUM(C46)</f>
        <v>398.1684252438781</v>
      </c>
      <c r="D45" s="60"/>
      <c r="E45" s="60">
        <f>SUM(E46)</f>
        <v>2191.83</v>
      </c>
      <c r="F45" s="60">
        <f>SUM(F46)</f>
        <v>2589.998425243878</v>
      </c>
    </row>
    <row r="46" spans="1:6" ht="14.25">
      <c r="A46" s="61" t="s">
        <v>30</v>
      </c>
      <c r="B46" s="62" t="s">
        <v>129</v>
      </c>
      <c r="C46" s="63">
        <f>'REBALANS 2023'!F125</f>
        <v>398.1684252438781</v>
      </c>
      <c r="D46" s="63"/>
      <c r="E46" s="63">
        <f>'REBALANS 2023'!H125</f>
        <v>2191.83</v>
      </c>
      <c r="F46" s="63">
        <f>'REBALANS 2023'!I125</f>
        <v>2589.998425243878</v>
      </c>
    </row>
    <row r="47" spans="1:6" ht="14.25">
      <c r="A47" s="59" t="s">
        <v>245</v>
      </c>
      <c r="B47" s="58" t="s">
        <v>134</v>
      </c>
      <c r="C47" s="60">
        <f>SUM(C48)</f>
        <v>10581.19</v>
      </c>
      <c r="D47" s="60"/>
      <c r="E47" s="60">
        <f>SUM(E48)</f>
        <v>29691.09</v>
      </c>
      <c r="F47" s="60">
        <f>SUM(F48)</f>
        <v>40272.28</v>
      </c>
    </row>
    <row r="48" spans="1:6" ht="14.25">
      <c r="A48" s="61" t="s">
        <v>23</v>
      </c>
      <c r="B48" s="62" t="s">
        <v>134</v>
      </c>
      <c r="C48" s="63">
        <f>'REBALANS 2023'!F77</f>
        <v>10581.19</v>
      </c>
      <c r="D48" s="63"/>
      <c r="E48" s="63">
        <f>'REBALANS 2023'!H77</f>
        <v>29691.09</v>
      </c>
      <c r="F48" s="63">
        <f>'REBALANS 2023'!I77</f>
        <v>40272.28</v>
      </c>
    </row>
    <row r="49" spans="1:6" ht="14.25">
      <c r="A49" s="59" t="s">
        <v>246</v>
      </c>
      <c r="B49" s="58" t="s">
        <v>247</v>
      </c>
      <c r="C49" s="60">
        <f>SUM(C50)</f>
        <v>14599.508925608865</v>
      </c>
      <c r="D49" s="60"/>
      <c r="E49" s="60">
        <f>SUM(E50)</f>
        <v>-9599.51</v>
      </c>
      <c r="F49" s="60">
        <f>SUM(F50)</f>
        <v>4999.998925608865</v>
      </c>
    </row>
    <row r="50" spans="1:6" s="1" customFormat="1" ht="14.25">
      <c r="A50" s="61" t="s">
        <v>31</v>
      </c>
      <c r="B50" s="62" t="s">
        <v>247</v>
      </c>
      <c r="C50" s="63">
        <f>'REBALANS 2023'!F128</f>
        <v>14599.508925608865</v>
      </c>
      <c r="D50" s="63"/>
      <c r="E50" s="63">
        <f>'REBALANS 2023'!H128</f>
        <v>-9599.51</v>
      </c>
      <c r="F50" s="63">
        <f>'REBALANS 2023'!I128</f>
        <v>4999.998925608865</v>
      </c>
    </row>
    <row r="51" spans="1:6" ht="14.25">
      <c r="A51" s="121" t="s">
        <v>248</v>
      </c>
      <c r="B51" s="122" t="s">
        <v>249</v>
      </c>
      <c r="C51" s="123">
        <f>C52+C54+C56+C58</f>
        <v>40878.624991704826</v>
      </c>
      <c r="D51" s="123"/>
      <c r="E51" s="123">
        <f>E52+E54+E56+E58</f>
        <v>-21000.67359877895</v>
      </c>
      <c r="F51" s="123">
        <f>F52+F54+F56+F58</f>
        <v>19877.951392925872</v>
      </c>
    </row>
    <row r="52" spans="1:6" ht="14.25">
      <c r="A52" s="59" t="s">
        <v>250</v>
      </c>
      <c r="B52" s="58" t="s">
        <v>123</v>
      </c>
      <c r="C52" s="60">
        <f>SUM(C53)</f>
        <v>10617.824673170084</v>
      </c>
      <c r="D52" s="60"/>
      <c r="E52" s="60">
        <f>SUM(E53)</f>
        <v>2700</v>
      </c>
      <c r="F52" s="60">
        <f>SUM(F53)</f>
        <v>13317.824673170084</v>
      </c>
    </row>
    <row r="53" spans="1:6" ht="14.25">
      <c r="A53" s="61" t="s">
        <v>35</v>
      </c>
      <c r="B53" s="62" t="s">
        <v>123</v>
      </c>
      <c r="C53" s="63">
        <f>'REBALANS 2023'!F167+'REBALANS 2023'!F170+'REBALANS 2023'!F177</f>
        <v>10617.824673170084</v>
      </c>
      <c r="D53" s="63"/>
      <c r="E53" s="63">
        <f>'REBALANS 2023'!H167+'REBALANS 2023'!H170+'REBALANS 2023'!H177</f>
        <v>2700</v>
      </c>
      <c r="F53" s="63">
        <f>'REBALANS 2023'!I167+'REBALANS 2023'!I170+'REBALANS 2023'!I177</f>
        <v>13317.824673170084</v>
      </c>
    </row>
    <row r="54" spans="1:6" ht="14.25">
      <c r="A54" s="59" t="s">
        <v>251</v>
      </c>
      <c r="B54" s="58" t="s">
        <v>122</v>
      </c>
      <c r="C54" s="60">
        <f>SUM(C55)</f>
        <v>27606.34415024222</v>
      </c>
      <c r="D54" s="60"/>
      <c r="E54" s="60">
        <f>SUM(E55)</f>
        <v>-23700.67359877895</v>
      </c>
      <c r="F54" s="60">
        <f>SUM(F55)</f>
        <v>3905.6705514632686</v>
      </c>
    </row>
    <row r="55" spans="1:6" ht="14.25">
      <c r="A55" s="61" t="s">
        <v>34</v>
      </c>
      <c r="B55" s="62" t="s">
        <v>122</v>
      </c>
      <c r="C55" s="63">
        <f>'REBALANS 2023'!F156+'REBALANS 2023'!F160+'REBALANS 2023'!F164+'REBALANS 2023'!F180</f>
        <v>27606.34415024222</v>
      </c>
      <c r="D55" s="63"/>
      <c r="E55" s="63">
        <f>'REBALANS 2023'!H156+'REBALANS 2023'!H160+'REBALANS 2023'!H164+'REBALANS 2023'!H180</f>
        <v>-23700.67359877895</v>
      </c>
      <c r="F55" s="63">
        <f>'REBALANS 2023'!I156+'REBALANS 2023'!I160+'REBALANS 2023'!I164+'REBALANS 2023'!I180</f>
        <v>3905.6705514632686</v>
      </c>
    </row>
    <row r="56" spans="1:6" ht="14.25">
      <c r="A56" s="59" t="s">
        <v>252</v>
      </c>
      <c r="B56" s="58" t="s">
        <v>253</v>
      </c>
      <c r="C56" s="60">
        <f>SUM(C57)</f>
        <v>0</v>
      </c>
      <c r="D56" s="60"/>
      <c r="E56" s="60">
        <f>SUM(E57)</f>
        <v>0</v>
      </c>
      <c r="F56" s="60">
        <f>SUM(F57)</f>
        <v>0</v>
      </c>
    </row>
    <row r="57" spans="1:6" ht="14.25">
      <c r="A57" s="61" t="s">
        <v>276</v>
      </c>
      <c r="B57" s="62" t="s">
        <v>253</v>
      </c>
      <c r="C57" s="63"/>
      <c r="D57" s="63"/>
      <c r="E57" s="63"/>
      <c r="F57" s="63"/>
    </row>
    <row r="58" spans="1:6" ht="14.25">
      <c r="A58" s="59" t="s">
        <v>254</v>
      </c>
      <c r="B58" s="58" t="s">
        <v>124</v>
      </c>
      <c r="C58" s="60">
        <f>SUM(C59)</f>
        <v>2654.456168292521</v>
      </c>
      <c r="D58" s="60"/>
      <c r="E58" s="60">
        <f>SUM(E59)</f>
        <v>0</v>
      </c>
      <c r="F58" s="60">
        <f>SUM(F59)</f>
        <v>2654.456168292521</v>
      </c>
    </row>
    <row r="59" spans="1:6" ht="14.25">
      <c r="A59" s="61" t="s">
        <v>36</v>
      </c>
      <c r="B59" s="62" t="s">
        <v>124</v>
      </c>
      <c r="C59" s="63">
        <f>'REBALANS 2023'!F173</f>
        <v>2654.456168292521</v>
      </c>
      <c r="D59" s="63"/>
      <c r="E59" s="63">
        <f>'REBALANS 2023'!H173</f>
        <v>0</v>
      </c>
      <c r="F59" s="63">
        <f>'REBALANS 2023'!I173</f>
        <v>2654.456168292521</v>
      </c>
    </row>
    <row r="60" spans="1:6" ht="14.25">
      <c r="A60" s="121" t="s">
        <v>255</v>
      </c>
      <c r="B60" s="122" t="s">
        <v>256</v>
      </c>
      <c r="C60" s="123">
        <f>C61+C64+C66</f>
        <v>31853.47401951025</v>
      </c>
      <c r="D60" s="123"/>
      <c r="E60" s="123">
        <f>E61+E64+E66</f>
        <v>10600</v>
      </c>
      <c r="F60" s="123">
        <f>F61+F64+F66</f>
        <v>42453.47401951025</v>
      </c>
    </row>
    <row r="61" spans="1:6" ht="14.25">
      <c r="A61" s="59" t="s">
        <v>257</v>
      </c>
      <c r="B61" s="58" t="s">
        <v>258</v>
      </c>
      <c r="C61" s="60">
        <f>SUM(C62:C63)</f>
        <v>22562.877430486427</v>
      </c>
      <c r="D61" s="60"/>
      <c r="E61" s="60">
        <f>SUM(E62:E63)</f>
        <v>10600</v>
      </c>
      <c r="F61" s="60">
        <f>SUM(F62:F63)</f>
        <v>33162.87743048643</v>
      </c>
    </row>
    <row r="62" spans="1:6" ht="14.25">
      <c r="A62" s="61" t="s">
        <v>40</v>
      </c>
      <c r="B62" s="62" t="s">
        <v>119</v>
      </c>
      <c r="C62" s="63">
        <f>'REBALANS 2023'!F191</f>
        <v>22562.877430486427</v>
      </c>
      <c r="D62" s="63"/>
      <c r="E62" s="63">
        <f>'REBALANS 2023'!H191</f>
        <v>10600</v>
      </c>
      <c r="F62" s="63">
        <f>'REBALANS 2023'!I191</f>
        <v>33162.87743048643</v>
      </c>
    </row>
    <row r="63" spans="1:6" ht="14.25">
      <c r="A63" s="61" t="s">
        <v>259</v>
      </c>
      <c r="B63" s="62" t="s">
        <v>260</v>
      </c>
      <c r="C63" s="63"/>
      <c r="D63" s="63"/>
      <c r="E63" s="63"/>
      <c r="F63" s="63"/>
    </row>
    <row r="64" spans="1:6" ht="14.25">
      <c r="A64" s="59" t="s">
        <v>261</v>
      </c>
      <c r="B64" s="58" t="s">
        <v>262</v>
      </c>
      <c r="C64" s="60">
        <f>SUM(C65)</f>
        <v>1327.2280841462605</v>
      </c>
      <c r="D64" s="60"/>
      <c r="E64" s="60">
        <f>SUM(E65)</f>
        <v>0</v>
      </c>
      <c r="F64" s="60">
        <f>SUM(F65)</f>
        <v>1327.2280841462605</v>
      </c>
    </row>
    <row r="65" spans="1:6" ht="14.25">
      <c r="A65" s="61" t="s">
        <v>39</v>
      </c>
      <c r="B65" s="62" t="s">
        <v>120</v>
      </c>
      <c r="C65" s="63">
        <f>'REBALANS 2023'!F187</f>
        <v>1327.2280841462605</v>
      </c>
      <c r="D65" s="63"/>
      <c r="E65" s="63">
        <f>'REBALANS 2023'!H187</f>
        <v>0</v>
      </c>
      <c r="F65" s="63">
        <f>'REBALANS 2023'!I187</f>
        <v>1327.2280841462605</v>
      </c>
    </row>
    <row r="66" spans="1:6" ht="14.25">
      <c r="A66" s="59" t="s">
        <v>263</v>
      </c>
      <c r="B66" s="58" t="s">
        <v>264</v>
      </c>
      <c r="C66" s="60">
        <f>SUM(C67)</f>
        <v>7963.368504877562</v>
      </c>
      <c r="D66" s="60"/>
      <c r="E66" s="60">
        <f>SUM(E67)</f>
        <v>0</v>
      </c>
      <c r="F66" s="60">
        <f>SUM(F67)</f>
        <v>7963.368504877562</v>
      </c>
    </row>
    <row r="67" spans="1:6" ht="14.25">
      <c r="A67" s="61" t="s">
        <v>37</v>
      </c>
      <c r="B67" s="62" t="s">
        <v>121</v>
      </c>
      <c r="C67" s="63">
        <f>'REBALANS 2023'!F184</f>
        <v>7963.368504877562</v>
      </c>
      <c r="D67" s="63"/>
      <c r="E67" s="63">
        <f>'REBALANS 2023'!H184</f>
        <v>0</v>
      </c>
      <c r="F67" s="63">
        <f>'REBALANS 2023'!I184</f>
        <v>7963.368504877562</v>
      </c>
    </row>
    <row r="68" spans="1:6" ht="14.25">
      <c r="A68" s="121">
        <v>10</v>
      </c>
      <c r="B68" s="122" t="s">
        <v>265</v>
      </c>
      <c r="C68" s="123">
        <f>C69+C71+C73</f>
        <v>20572.03530426704</v>
      </c>
      <c r="D68" s="123"/>
      <c r="E68" s="123">
        <f>E69+E71+E73</f>
        <v>-4000</v>
      </c>
      <c r="F68" s="123">
        <f>F69+F71+F73</f>
        <v>16572.03530426704</v>
      </c>
    </row>
    <row r="69" spans="1:6" ht="14.25">
      <c r="A69" s="59">
        <v>104</v>
      </c>
      <c r="B69" s="58" t="s">
        <v>118</v>
      </c>
      <c r="C69" s="60">
        <f>SUM(C70)</f>
        <v>6636.140420731303</v>
      </c>
      <c r="D69" s="60"/>
      <c r="E69" s="60">
        <f>SUM(E70)</f>
        <v>0</v>
      </c>
      <c r="F69" s="60">
        <f>SUM(F70)</f>
        <v>6636.140420731303</v>
      </c>
    </row>
    <row r="70" spans="1:6" ht="14.25">
      <c r="A70" s="61">
        <v>1040</v>
      </c>
      <c r="B70" s="62" t="s">
        <v>118</v>
      </c>
      <c r="C70" s="63">
        <f>'REBALANS 2023'!F197</f>
        <v>6636.140420731303</v>
      </c>
      <c r="D70" s="63"/>
      <c r="E70" s="63">
        <f>'REBALANS 2023'!H197</f>
        <v>0</v>
      </c>
      <c r="F70" s="63">
        <f>'REBALANS 2023'!I197</f>
        <v>6636.140420731303</v>
      </c>
    </row>
    <row r="71" spans="1:6" ht="14.25">
      <c r="A71" s="59" t="s">
        <v>266</v>
      </c>
      <c r="B71" s="58" t="s">
        <v>267</v>
      </c>
      <c r="C71" s="60">
        <f>SUM(C72)</f>
        <v>0</v>
      </c>
      <c r="D71" s="60"/>
      <c r="E71" s="60">
        <f>SUM(E72)</f>
        <v>0</v>
      </c>
      <c r="F71" s="60">
        <f>SUM(F72)</f>
        <v>0</v>
      </c>
    </row>
    <row r="72" spans="1:6" ht="14.25">
      <c r="A72" s="61" t="s">
        <v>268</v>
      </c>
      <c r="B72" s="62" t="s">
        <v>267</v>
      </c>
      <c r="C72" s="63"/>
      <c r="D72" s="63"/>
      <c r="E72" s="63"/>
      <c r="F72" s="63"/>
    </row>
    <row r="73" spans="1:6" ht="14.25">
      <c r="A73" s="59" t="s">
        <v>269</v>
      </c>
      <c r="B73" s="58" t="s">
        <v>115</v>
      </c>
      <c r="C73" s="60">
        <f>SUM(C74:C75)</f>
        <v>13935.894883535735</v>
      </c>
      <c r="D73" s="60"/>
      <c r="E73" s="60">
        <f>SUM(E74:E75)</f>
        <v>-4000</v>
      </c>
      <c r="F73" s="60">
        <f>SUM(F74:F75)</f>
        <v>9935.894883535735</v>
      </c>
    </row>
    <row r="74" spans="1:6" ht="26.25">
      <c r="A74" s="61" t="s">
        <v>42</v>
      </c>
      <c r="B74" s="62" t="s">
        <v>117</v>
      </c>
      <c r="C74" s="63">
        <f>'REBALANS 2023'!F199</f>
        <v>9290.596589023824</v>
      </c>
      <c r="D74" s="63"/>
      <c r="E74" s="63">
        <f>'REBALANS 2023'!H199</f>
        <v>-4000</v>
      </c>
      <c r="F74" s="63">
        <f>'REBALANS 2023'!I199</f>
        <v>5290.596589023824</v>
      </c>
    </row>
    <row r="75" spans="1:6" ht="14.25">
      <c r="A75" s="61" t="s">
        <v>43</v>
      </c>
      <c r="B75" s="62" t="s">
        <v>115</v>
      </c>
      <c r="C75" s="63">
        <f>'REBALANS 2023'!F202+'REBALANS 2023'!F205</f>
        <v>4645.298294511911</v>
      </c>
      <c r="D75" s="63"/>
      <c r="E75" s="63">
        <f>'REBALANS 2023'!H202+'REBALANS 2023'!H205</f>
        <v>0</v>
      </c>
      <c r="F75" s="63">
        <f>'REBALANS 2023'!I202+'REBALANS 2023'!I205</f>
        <v>4645.298294511911</v>
      </c>
    </row>
    <row r="76" spans="1:6" ht="14.25">
      <c r="A76" s="181"/>
      <c r="B76" s="181" t="s">
        <v>143</v>
      </c>
      <c r="C76" s="182">
        <f>C11+C15+C20+C35+C40+C51+C60+C68</f>
        <v>680611.2795732961</v>
      </c>
      <c r="D76" s="182"/>
      <c r="E76" s="182">
        <f>E11+E15+E20+E35+E40+E51+E60+E68</f>
        <v>71793.83669055678</v>
      </c>
      <c r="F76" s="182">
        <f>F11+F15+F20+F35+F40+F51+F60+F68</f>
        <v>752405.1162638529</v>
      </c>
    </row>
    <row r="77" spans="3:6" ht="14.25">
      <c r="C77" s="99"/>
      <c r="D77" s="99"/>
      <c r="E77" s="99"/>
      <c r="F77" s="99"/>
    </row>
    <row r="80" spans="3:7" ht="14.25">
      <c r="C80" s="99"/>
      <c r="D80" s="99"/>
      <c r="E80" s="99"/>
      <c r="F80" s="99"/>
      <c r="G80" s="69"/>
    </row>
  </sheetData>
  <sheetProtection/>
  <mergeCells count="4">
    <mergeCell ref="A1:F1"/>
    <mergeCell ref="A3:F3"/>
    <mergeCell ref="A5:F5"/>
    <mergeCell ref="A7:F7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L5" sqref="L5"/>
    </sheetView>
  </sheetViews>
  <sheetFormatPr defaultColWidth="9.140625" defaultRowHeight="15"/>
  <cols>
    <col min="1" max="1" width="7.421875" style="0" customWidth="1"/>
    <col min="2" max="2" width="4.421875" style="0" customWidth="1"/>
    <col min="3" max="3" width="6.421875" style="0" customWidth="1"/>
    <col min="4" max="4" width="25.140625" style="0" customWidth="1"/>
    <col min="5" max="5" width="13.00390625" style="0" customWidth="1"/>
    <col min="6" max="6" width="15.28125" style="0" customWidth="1"/>
    <col min="7" max="7" width="13.00390625" style="0" customWidth="1"/>
    <col min="8" max="8" width="13.57421875" style="0" customWidth="1"/>
  </cols>
  <sheetData>
    <row r="1" spans="1:8" ht="15">
      <c r="A1" s="233" t="s">
        <v>283</v>
      </c>
      <c r="B1" s="233"/>
      <c r="C1" s="233"/>
      <c r="D1" s="233"/>
      <c r="E1" s="233"/>
      <c r="F1" s="233"/>
      <c r="G1" s="233"/>
      <c r="H1" s="233"/>
    </row>
    <row r="2" spans="1:8" ht="17.25">
      <c r="A2" s="180"/>
      <c r="B2" s="180"/>
      <c r="C2" s="180"/>
      <c r="D2" s="180"/>
      <c r="E2" s="180"/>
      <c r="F2" s="180"/>
      <c r="G2" s="180"/>
      <c r="H2" s="180"/>
    </row>
    <row r="3" spans="1:8" ht="15">
      <c r="A3" s="233" t="s">
        <v>144</v>
      </c>
      <c r="B3" s="233"/>
      <c r="C3" s="233"/>
      <c r="D3" s="233"/>
      <c r="E3" s="233"/>
      <c r="F3" s="233"/>
      <c r="G3" s="234"/>
      <c r="H3" s="234"/>
    </row>
    <row r="4" spans="1:8" ht="17.25">
      <c r="A4" s="180"/>
      <c r="B4" s="180"/>
      <c r="C4" s="180"/>
      <c r="D4" s="180"/>
      <c r="E4" s="180"/>
      <c r="F4" s="180"/>
      <c r="G4" s="179"/>
      <c r="H4" s="179"/>
    </row>
    <row r="5" spans="1:8" ht="15">
      <c r="A5" s="233" t="s">
        <v>187</v>
      </c>
      <c r="B5" s="208"/>
      <c r="C5" s="208"/>
      <c r="D5" s="208"/>
      <c r="E5" s="208"/>
      <c r="F5" s="208"/>
      <c r="G5" s="208"/>
      <c r="H5" s="208"/>
    </row>
    <row r="6" spans="1:8" ht="17.25">
      <c r="A6" s="180"/>
      <c r="B6" s="180"/>
      <c r="C6" s="180"/>
      <c r="D6" s="180"/>
      <c r="E6" s="180"/>
      <c r="F6" s="180"/>
      <c r="G6" s="179"/>
      <c r="H6" s="179"/>
    </row>
    <row r="7" spans="1:8" ht="26.25" customHeight="1">
      <c r="A7" s="177" t="s">
        <v>168</v>
      </c>
      <c r="B7" s="178" t="s">
        <v>169</v>
      </c>
      <c r="C7" s="178" t="s">
        <v>170</v>
      </c>
      <c r="D7" s="178" t="s">
        <v>139</v>
      </c>
      <c r="E7" s="177" t="s">
        <v>147</v>
      </c>
      <c r="F7" s="177"/>
      <c r="G7" s="177" t="s">
        <v>279</v>
      </c>
      <c r="H7" s="177" t="s">
        <v>282</v>
      </c>
    </row>
    <row r="8" spans="1:8" s="100" customFormat="1" ht="39.75" customHeight="1">
      <c r="A8" s="176">
        <v>8</v>
      </c>
      <c r="B8" s="176"/>
      <c r="C8" s="176"/>
      <c r="D8" s="176" t="s">
        <v>188</v>
      </c>
      <c r="E8" s="175">
        <v>0</v>
      </c>
      <c r="F8" s="175"/>
      <c r="G8" s="175">
        <v>0</v>
      </c>
      <c r="H8" s="175">
        <v>0</v>
      </c>
    </row>
    <row r="9" spans="1:8" s="100" customFormat="1" ht="14.25">
      <c r="A9" s="174"/>
      <c r="B9" s="173">
        <v>84</v>
      </c>
      <c r="C9" s="173"/>
      <c r="D9" s="173" t="s">
        <v>189</v>
      </c>
      <c r="E9" s="170">
        <v>0</v>
      </c>
      <c r="F9" s="170"/>
      <c r="G9" s="170">
        <v>0</v>
      </c>
      <c r="H9" s="170">
        <v>0</v>
      </c>
    </row>
    <row r="10" spans="1:8" s="100" customFormat="1" ht="14.25">
      <c r="A10" s="169"/>
      <c r="B10" s="169"/>
      <c r="C10" s="168">
        <v>84</v>
      </c>
      <c r="D10" s="167" t="s">
        <v>189</v>
      </c>
      <c r="E10" s="166"/>
      <c r="F10" s="166"/>
      <c r="G10" s="166"/>
      <c r="H10" s="166"/>
    </row>
    <row r="11" spans="1:8" s="100" customFormat="1" ht="27">
      <c r="A11" s="165">
        <v>5</v>
      </c>
      <c r="B11" s="165"/>
      <c r="C11" s="165"/>
      <c r="D11" s="153" t="s">
        <v>190</v>
      </c>
      <c r="E11" s="175">
        <v>0</v>
      </c>
      <c r="F11" s="175"/>
      <c r="G11" s="175">
        <f>G12</f>
        <v>0</v>
      </c>
      <c r="H11" s="175">
        <f>H12</f>
        <v>0</v>
      </c>
    </row>
    <row r="12" spans="1:8" s="100" customFormat="1" ht="27">
      <c r="A12" s="173"/>
      <c r="B12" s="173">
        <v>54</v>
      </c>
      <c r="C12" s="173"/>
      <c r="D12" s="171" t="s">
        <v>191</v>
      </c>
      <c r="E12" s="170">
        <v>0</v>
      </c>
      <c r="F12" s="170"/>
      <c r="G12" s="170">
        <f>SUM(G13)</f>
        <v>0</v>
      </c>
      <c r="H12" s="170">
        <f>SUM(H13)</f>
        <v>0</v>
      </c>
    </row>
    <row r="13" spans="1:8" s="100" customFormat="1" ht="14.25">
      <c r="A13" s="152"/>
      <c r="B13" s="152"/>
      <c r="C13" s="168">
        <v>11</v>
      </c>
      <c r="D13" s="168" t="s">
        <v>174</v>
      </c>
      <c r="E13" s="151">
        <v>0</v>
      </c>
      <c r="F13" s="151"/>
      <c r="G13" s="151">
        <f>F13</f>
        <v>0</v>
      </c>
      <c r="H13" s="155">
        <f>E13+G13</f>
        <v>0</v>
      </c>
    </row>
  </sheetData>
  <sheetProtection/>
  <mergeCells count="3">
    <mergeCell ref="A1:H1"/>
    <mergeCell ref="A3:H3"/>
    <mergeCell ref="A5:H5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Općina Zadvarje</cp:lastModifiedBy>
  <cp:lastPrinted>2023-12-14T13:50:33Z</cp:lastPrinted>
  <dcterms:created xsi:type="dcterms:W3CDTF">2014-11-30T11:45:45Z</dcterms:created>
  <dcterms:modified xsi:type="dcterms:W3CDTF">2024-01-08T14:35:23Z</dcterms:modified>
  <cp:category/>
  <cp:version/>
  <cp:contentType/>
  <cp:contentStatus/>
</cp:coreProperties>
</file>