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1F152ED-C009-49C3-9C42-4B6628CFE099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1" sheetId="18" r:id="rId8"/>
  </sheets>
  <definedNames>
    <definedName name="_xlnm._FilterDatabase" localSheetId="6" hidden="1">'POSEBNI DIO'!$A$5:$G$435</definedName>
    <definedName name="_xlnm.Print_Titles" localSheetId="6">'POSEBNI DIO'!$5:$5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G37" i="3"/>
  <c r="H37" i="3"/>
  <c r="F37" i="3"/>
  <c r="G29" i="3"/>
  <c r="H29" i="3"/>
  <c r="F29" i="3"/>
  <c r="G190" i="7"/>
  <c r="G189" i="7" s="1"/>
  <c r="F190" i="7"/>
  <c r="F189" i="7" s="1"/>
  <c r="E190" i="7"/>
  <c r="E189" i="7" s="1"/>
  <c r="D190" i="7"/>
  <c r="D189" i="7" s="1"/>
  <c r="C190" i="7"/>
  <c r="C189" i="7" s="1"/>
  <c r="B17" i="10" l="1"/>
  <c r="F24" i="10"/>
  <c r="E24" i="10"/>
  <c r="D24" i="10"/>
  <c r="C24" i="10"/>
  <c r="B24" i="10"/>
  <c r="C21" i="10"/>
  <c r="C18" i="10" s="1"/>
  <c r="B21" i="10"/>
  <c r="B18" i="10" s="1"/>
  <c r="C15" i="10"/>
  <c r="B15" i="10"/>
  <c r="C13" i="10"/>
  <c r="B13" i="10"/>
  <c r="G36" i="3"/>
  <c r="H36" i="3"/>
  <c r="F36" i="3"/>
  <c r="F28" i="3"/>
  <c r="G28" i="3"/>
  <c r="H28" i="3"/>
  <c r="F30" i="3"/>
  <c r="G30" i="3"/>
  <c r="H30" i="3"/>
  <c r="F32" i="3"/>
  <c r="G32" i="3"/>
  <c r="H32" i="3"/>
  <c r="F33" i="3"/>
  <c r="G33" i="3"/>
  <c r="H33" i="3"/>
  <c r="F34" i="3"/>
  <c r="G34" i="3"/>
  <c r="H34" i="3"/>
  <c r="B12" i="10"/>
  <c r="G280" i="7" l="1"/>
  <c r="F280" i="7"/>
  <c r="E280" i="7"/>
  <c r="D280" i="7"/>
  <c r="G278" i="7"/>
  <c r="F278" i="7"/>
  <c r="E278" i="7"/>
  <c r="D278" i="7"/>
  <c r="G247" i="7"/>
  <c r="F247" i="7"/>
  <c r="E247" i="7"/>
  <c r="D247" i="7"/>
  <c r="C247" i="7"/>
  <c r="G244" i="7"/>
  <c r="F244" i="7"/>
  <c r="E244" i="7"/>
  <c r="D244" i="7"/>
  <c r="C244" i="7"/>
  <c r="G241" i="7"/>
  <c r="F241" i="7"/>
  <c r="E241" i="7"/>
  <c r="D241" i="7"/>
  <c r="C241" i="7"/>
  <c r="E30" i="3"/>
  <c r="E36" i="3"/>
  <c r="E34" i="3"/>
  <c r="E33" i="3"/>
  <c r="E32" i="3"/>
  <c r="D277" i="7" l="1"/>
  <c r="E277" i="7"/>
  <c r="D48" i="10" s="1"/>
  <c r="D23" i="10" s="1"/>
  <c r="F277" i="7"/>
  <c r="E48" i="10" s="1"/>
  <c r="E23" i="10" s="1"/>
  <c r="G277" i="7"/>
  <c r="F48" i="10" s="1"/>
  <c r="F23" i="10" s="1"/>
  <c r="E24" i="7"/>
  <c r="D24" i="7"/>
  <c r="G24" i="7"/>
  <c r="F24" i="7"/>
  <c r="C24" i="7"/>
  <c r="C19" i="7"/>
  <c r="E19" i="7"/>
  <c r="D19" i="7"/>
  <c r="G19" i="7"/>
  <c r="F19" i="7"/>
  <c r="G70" i="7"/>
  <c r="F70" i="7"/>
  <c r="E70" i="7"/>
  <c r="D70" i="7"/>
  <c r="C70" i="7"/>
  <c r="G134" i="7"/>
  <c r="F134" i="7"/>
  <c r="E134" i="7"/>
  <c r="D134" i="7"/>
  <c r="C134" i="7"/>
  <c r="G147" i="7"/>
  <c r="F147" i="7"/>
  <c r="E147" i="7"/>
  <c r="D147" i="7"/>
  <c r="C147" i="7"/>
  <c r="F187" i="7"/>
  <c r="G187" i="7"/>
  <c r="E187" i="7"/>
  <c r="D187" i="7"/>
  <c r="C187" i="7"/>
  <c r="G204" i="7"/>
  <c r="F204" i="7"/>
  <c r="E204" i="7"/>
  <c r="D204" i="7"/>
  <c r="C204" i="7"/>
  <c r="G202" i="7"/>
  <c r="F202" i="7"/>
  <c r="E202" i="7"/>
  <c r="D202" i="7"/>
  <c r="C202" i="7"/>
  <c r="G228" i="7"/>
  <c r="F228" i="7"/>
  <c r="E228" i="7"/>
  <c r="D228" i="7"/>
  <c r="C228" i="7"/>
  <c r="G363" i="7"/>
  <c r="F363" i="7"/>
  <c r="E363" i="7"/>
  <c r="D363" i="7"/>
  <c r="C363" i="7"/>
  <c r="G35" i="16"/>
  <c r="D13" i="7"/>
  <c r="E28" i="3" s="1"/>
  <c r="E16" i="3"/>
  <c r="D434" i="7"/>
  <c r="D429" i="7"/>
  <c r="D428" i="7" s="1"/>
  <c r="D424" i="7"/>
  <c r="D421" i="7"/>
  <c r="D416" i="7"/>
  <c r="D410" i="7"/>
  <c r="D409" i="7" s="1"/>
  <c r="D407" i="7"/>
  <c r="D401" i="7"/>
  <c r="D395" i="7"/>
  <c r="D389" i="7"/>
  <c r="D386" i="7"/>
  <c r="D381" i="7"/>
  <c r="D378" i="7"/>
  <c r="D373" i="7"/>
  <c r="D372" i="7" s="1"/>
  <c r="D367" i="7"/>
  <c r="D359" i="7"/>
  <c r="D354" i="7"/>
  <c r="D349" i="7"/>
  <c r="D348" i="7" s="1"/>
  <c r="D344" i="7"/>
  <c r="D338" i="7"/>
  <c r="D332" i="7"/>
  <c r="D330" i="7"/>
  <c r="D327" i="7"/>
  <c r="D325" i="7"/>
  <c r="D320" i="7"/>
  <c r="D317" i="7"/>
  <c r="D316" i="7" s="1"/>
  <c r="D312" i="7"/>
  <c r="D309" i="7"/>
  <c r="D304" i="7"/>
  <c r="D301" i="7"/>
  <c r="D296" i="7"/>
  <c r="D290" i="7"/>
  <c r="D288" i="7"/>
  <c r="D285" i="7"/>
  <c r="D275" i="7"/>
  <c r="D273" i="7"/>
  <c r="D270" i="7"/>
  <c r="D269" i="7" s="1"/>
  <c r="D265" i="7"/>
  <c r="D264" i="7" s="1"/>
  <c r="D262" i="7"/>
  <c r="D259" i="7"/>
  <c r="D254" i="7"/>
  <c r="D236" i="7"/>
  <c r="D233" i="7"/>
  <c r="D232" i="7" s="1"/>
  <c r="D225" i="7"/>
  <c r="D222" i="7"/>
  <c r="D217" i="7"/>
  <c r="D214" i="7"/>
  <c r="D212" i="7"/>
  <c r="D198" i="7"/>
  <c r="D196" i="7"/>
  <c r="D433" i="7" s="1"/>
  <c r="D184" i="7"/>
  <c r="D183" i="7" s="1"/>
  <c r="D181" i="7"/>
  <c r="D179" i="7"/>
  <c r="D415" i="7" s="1"/>
  <c r="D173" i="7"/>
  <c r="D170" i="7"/>
  <c r="D168" i="7"/>
  <c r="D400" i="7" s="1"/>
  <c r="D163" i="7"/>
  <c r="D161" i="7"/>
  <c r="D155" i="7"/>
  <c r="D154" i="7" s="1"/>
  <c r="D152" i="7"/>
  <c r="D151" i="7" s="1"/>
  <c r="D144" i="7"/>
  <c r="D143" i="7" s="1"/>
  <c r="D141" i="7"/>
  <c r="D139" i="7"/>
  <c r="D131" i="7"/>
  <c r="D130" i="7" s="1"/>
  <c r="D128" i="7"/>
  <c r="D126" i="7"/>
  <c r="D121" i="7"/>
  <c r="D118" i="7"/>
  <c r="D113" i="7"/>
  <c r="D110" i="7"/>
  <c r="D108" i="7"/>
  <c r="D105" i="7"/>
  <c r="D103" i="7"/>
  <c r="D16" i="7"/>
  <c r="E16" i="7"/>
  <c r="F16" i="7"/>
  <c r="G16" i="7"/>
  <c r="C16" i="7"/>
  <c r="B15" i="11"/>
  <c r="B14" i="11" s="1"/>
  <c r="B13" i="11" s="1"/>
  <c r="F51" i="10"/>
  <c r="E51" i="10"/>
  <c r="D51" i="10"/>
  <c r="C51" i="10"/>
  <c r="B51" i="10"/>
  <c r="F53" i="10"/>
  <c r="E53" i="10"/>
  <c r="D53" i="10"/>
  <c r="C53" i="10"/>
  <c r="B53" i="10"/>
  <c r="C28" i="10"/>
  <c r="E28" i="10"/>
  <c r="F28" i="10"/>
  <c r="C26" i="10"/>
  <c r="D26" i="10"/>
  <c r="E26" i="10"/>
  <c r="F26" i="10"/>
  <c r="B26" i="10"/>
  <c r="B11" i="10"/>
  <c r="B10" i="10" s="1"/>
  <c r="B28" i="10"/>
  <c r="D11" i="3"/>
  <c r="G133" i="7" l="1"/>
  <c r="C133" i="7"/>
  <c r="D133" i="7"/>
  <c r="E133" i="7"/>
  <c r="F133" i="7"/>
  <c r="D420" i="7"/>
  <c r="D120" i="7"/>
  <c r="D295" i="7"/>
  <c r="D343" i="7"/>
  <c r="D406" i="7"/>
  <c r="D362" i="7"/>
  <c r="E69" i="7"/>
  <c r="F69" i="7"/>
  <c r="D258" i="7"/>
  <c r="D371" i="7" s="1"/>
  <c r="D172" i="7"/>
  <c r="D300" i="7"/>
  <c r="D353" i="7"/>
  <c r="G69" i="7"/>
  <c r="D308" i="7"/>
  <c r="D261" i="7"/>
  <c r="D146" i="7"/>
  <c r="D303" i="7"/>
  <c r="D366" i="7"/>
  <c r="D18" i="7"/>
  <c r="D319" i="7"/>
  <c r="D380" i="7"/>
  <c r="F227" i="7"/>
  <c r="D240" i="7"/>
  <c r="D186" i="7"/>
  <c r="C50" i="10" s="1"/>
  <c r="C49" i="10" s="1"/>
  <c r="D216" i="7"/>
  <c r="D284" i="7"/>
  <c r="D388" i="7"/>
  <c r="D150" i="7" s="1"/>
  <c r="D149" i="7" s="1"/>
  <c r="D235" i="7"/>
  <c r="D414" i="7"/>
  <c r="D413" i="7" s="1"/>
  <c r="E146" i="7"/>
  <c r="D423" i="7"/>
  <c r="D227" i="7"/>
  <c r="D385" i="7"/>
  <c r="D221" i="7"/>
  <c r="D394" i="7"/>
  <c r="D393" i="7" s="1"/>
  <c r="D392" i="7" s="1"/>
  <c r="C69" i="7"/>
  <c r="D253" i="7"/>
  <c r="D358" i="7"/>
  <c r="D311" i="7"/>
  <c r="D377" i="7"/>
  <c r="D117" i="7"/>
  <c r="D337" i="7"/>
  <c r="D69" i="7"/>
  <c r="D23" i="7"/>
  <c r="D246" i="7"/>
  <c r="D201" i="7"/>
  <c r="D138" i="7"/>
  <c r="D160" i="7"/>
  <c r="D159" i="7" s="1"/>
  <c r="D158" i="7" s="1"/>
  <c r="D329" i="7"/>
  <c r="D272" i="7"/>
  <c r="F34" i="16"/>
  <c r="G27" i="16"/>
  <c r="C14" i="11"/>
  <c r="C13" i="11" s="1"/>
  <c r="E9" i="6"/>
  <c r="E8" i="6" s="1"/>
  <c r="G19" i="16" s="1"/>
  <c r="F9" i="6"/>
  <c r="F8" i="6" s="1"/>
  <c r="H19" i="16" s="1"/>
  <c r="G9" i="6"/>
  <c r="G8" i="6" s="1"/>
  <c r="I19" i="16" s="1"/>
  <c r="H9" i="6"/>
  <c r="H8" i="6" s="1"/>
  <c r="J19" i="16" s="1"/>
  <c r="D9" i="6"/>
  <c r="D8" i="6"/>
  <c r="F19" i="16" s="1"/>
  <c r="E13" i="6"/>
  <c r="E12" i="6" s="1"/>
  <c r="G20" i="16" s="1"/>
  <c r="F13" i="6"/>
  <c r="F12" i="6" s="1"/>
  <c r="H20" i="16" s="1"/>
  <c r="G13" i="6"/>
  <c r="G12" i="6" s="1"/>
  <c r="I20" i="16" s="1"/>
  <c r="H13" i="6"/>
  <c r="H12" i="6" s="1"/>
  <c r="J20" i="16" s="1"/>
  <c r="D13" i="6"/>
  <c r="D12" i="6" s="1"/>
  <c r="F20" i="16" s="1"/>
  <c r="D18" i="3"/>
  <c r="F10" i="16" s="1"/>
  <c r="H35" i="3"/>
  <c r="D27" i="3"/>
  <c r="E18" i="3"/>
  <c r="G10" i="16" s="1"/>
  <c r="F18" i="3"/>
  <c r="H10" i="16" s="1"/>
  <c r="G18" i="3"/>
  <c r="I10" i="16" s="1"/>
  <c r="H18" i="3"/>
  <c r="J10" i="16" s="1"/>
  <c r="G424" i="7"/>
  <c r="F424" i="7"/>
  <c r="E424" i="7"/>
  <c r="C424" i="7"/>
  <c r="G410" i="7"/>
  <c r="F410" i="7"/>
  <c r="E410" i="7"/>
  <c r="C410" i="7"/>
  <c r="E395" i="7"/>
  <c r="F395" i="7"/>
  <c r="G395" i="7"/>
  <c r="G394" i="7" s="1"/>
  <c r="C395" i="7"/>
  <c r="C359" i="7"/>
  <c r="C358" i="7" s="1"/>
  <c r="E367" i="7"/>
  <c r="F367" i="7"/>
  <c r="G367" i="7"/>
  <c r="C367" i="7"/>
  <c r="E359" i="7"/>
  <c r="E358" i="7" s="1"/>
  <c r="F359" i="7"/>
  <c r="F358" i="7" s="1"/>
  <c r="G359" i="7"/>
  <c r="G358" i="7" s="1"/>
  <c r="E338" i="7"/>
  <c r="E337" i="7" s="1"/>
  <c r="F338" i="7"/>
  <c r="F337" i="7" s="1"/>
  <c r="G338" i="7"/>
  <c r="C338" i="7"/>
  <c r="C337" i="7" s="1"/>
  <c r="G144" i="7"/>
  <c r="G143" i="7" s="1"/>
  <c r="F144" i="7"/>
  <c r="F143" i="7" s="1"/>
  <c r="E144" i="7"/>
  <c r="E143" i="7" s="1"/>
  <c r="C144" i="7"/>
  <c r="C143" i="7" s="1"/>
  <c r="G128" i="7"/>
  <c r="F128" i="7"/>
  <c r="E128" i="7"/>
  <c r="C128" i="7"/>
  <c r="G113" i="7"/>
  <c r="G112" i="7" s="1"/>
  <c r="F113" i="7"/>
  <c r="F112" i="7" s="1"/>
  <c r="E113" i="7"/>
  <c r="C113" i="7"/>
  <c r="D35" i="3"/>
  <c r="C105" i="7"/>
  <c r="G110" i="7"/>
  <c r="F110" i="7"/>
  <c r="E110" i="7"/>
  <c r="C110" i="7"/>
  <c r="C24" i="5"/>
  <c r="D24" i="5"/>
  <c r="C43" i="5"/>
  <c r="D43" i="5"/>
  <c r="C56" i="5"/>
  <c r="D56" i="5"/>
  <c r="C64" i="5"/>
  <c r="D65" i="5"/>
  <c r="D64" i="5" s="1"/>
  <c r="C71" i="5"/>
  <c r="D71" i="5"/>
  <c r="F24" i="5"/>
  <c r="G24" i="5"/>
  <c r="F43" i="5"/>
  <c r="G43" i="5"/>
  <c r="F56" i="5"/>
  <c r="G56" i="5"/>
  <c r="F65" i="5"/>
  <c r="F64" i="5" s="1"/>
  <c r="G65" i="5"/>
  <c r="G64" i="5" s="1"/>
  <c r="F71" i="5"/>
  <c r="G71" i="5"/>
  <c r="E65" i="5"/>
  <c r="E64" i="5" s="1"/>
  <c r="E24" i="5"/>
  <c r="E43" i="5"/>
  <c r="E56" i="5"/>
  <c r="E71" i="5"/>
  <c r="G325" i="7"/>
  <c r="F325" i="7"/>
  <c r="E325" i="7"/>
  <c r="C325" i="7"/>
  <c r="E317" i="7"/>
  <c r="E316" i="7" s="1"/>
  <c r="F317" i="7"/>
  <c r="G317" i="7"/>
  <c r="C317" i="7"/>
  <c r="C278" i="7"/>
  <c r="C277" i="7" s="1"/>
  <c r="G265" i="7"/>
  <c r="F265" i="7"/>
  <c r="E265" i="7"/>
  <c r="C265" i="7"/>
  <c r="C198" i="7"/>
  <c r="E198" i="7"/>
  <c r="F198" i="7"/>
  <c r="G198" i="7"/>
  <c r="D52" i="7"/>
  <c r="D51" i="7" s="1"/>
  <c r="G52" i="7"/>
  <c r="F52" i="7"/>
  <c r="E52" i="7"/>
  <c r="C52" i="7"/>
  <c r="G434" i="7"/>
  <c r="F434" i="7"/>
  <c r="E434" i="7"/>
  <c r="C434" i="7"/>
  <c r="G429" i="7"/>
  <c r="G428" i="7" s="1"/>
  <c r="F429" i="7"/>
  <c r="F428" i="7" s="1"/>
  <c r="E429" i="7"/>
  <c r="E428" i="7" s="1"/>
  <c r="C429" i="7"/>
  <c r="C428" i="7" s="1"/>
  <c r="G421" i="7"/>
  <c r="F421" i="7"/>
  <c r="E421" i="7"/>
  <c r="C421" i="7"/>
  <c r="G416" i="7"/>
  <c r="F416" i="7"/>
  <c r="E416" i="7"/>
  <c r="C416" i="7"/>
  <c r="G407" i="7"/>
  <c r="G406" i="7" s="1"/>
  <c r="F407" i="7"/>
  <c r="F406" i="7" s="1"/>
  <c r="E407" i="7"/>
  <c r="E406" i="7" s="1"/>
  <c r="C407" i="7"/>
  <c r="G401" i="7"/>
  <c r="F401" i="7"/>
  <c r="E401" i="7"/>
  <c r="C401" i="7"/>
  <c r="G389" i="7"/>
  <c r="F389" i="7"/>
  <c r="E389" i="7"/>
  <c r="C389" i="7"/>
  <c r="G386" i="7"/>
  <c r="G385" i="7" s="1"/>
  <c r="F386" i="7"/>
  <c r="F385" i="7" s="1"/>
  <c r="E386" i="7"/>
  <c r="E385" i="7" s="1"/>
  <c r="C386" i="7"/>
  <c r="G381" i="7"/>
  <c r="F381" i="7"/>
  <c r="E381" i="7"/>
  <c r="C381" i="7"/>
  <c r="G378" i="7"/>
  <c r="F378" i="7"/>
  <c r="E378" i="7"/>
  <c r="C378" i="7"/>
  <c r="G373" i="7"/>
  <c r="F373" i="7"/>
  <c r="F372" i="7" s="1"/>
  <c r="E373" i="7"/>
  <c r="E372" i="7" s="1"/>
  <c r="C373" i="7"/>
  <c r="G354" i="7"/>
  <c r="F354" i="7"/>
  <c r="E354" i="7"/>
  <c r="E353" i="7" s="1"/>
  <c r="C354" i="7"/>
  <c r="C353" i="7" s="1"/>
  <c r="G349" i="7"/>
  <c r="F349" i="7"/>
  <c r="E349" i="7"/>
  <c r="C349" i="7"/>
  <c r="G344" i="7"/>
  <c r="G343" i="7" s="1"/>
  <c r="F344" i="7"/>
  <c r="F343" i="7" s="1"/>
  <c r="E344" i="7"/>
  <c r="E343" i="7" s="1"/>
  <c r="C344" i="7"/>
  <c r="C343" i="7" s="1"/>
  <c r="G320" i="7"/>
  <c r="F320" i="7"/>
  <c r="E320" i="7"/>
  <c r="C320" i="7"/>
  <c r="G312" i="7"/>
  <c r="F312" i="7"/>
  <c r="F18" i="7" s="1"/>
  <c r="E312" i="7"/>
  <c r="E18" i="7" s="1"/>
  <c r="C312" i="7"/>
  <c r="C18" i="7" s="1"/>
  <c r="G309" i="7"/>
  <c r="G308" i="7" s="1"/>
  <c r="F309" i="7"/>
  <c r="F308" i="7" s="1"/>
  <c r="E309" i="7"/>
  <c r="E308" i="7" s="1"/>
  <c r="C309" i="7"/>
  <c r="G332" i="7"/>
  <c r="F332" i="7"/>
  <c r="E332" i="7"/>
  <c r="C332" i="7"/>
  <c r="G330" i="7"/>
  <c r="F330" i="7"/>
  <c r="E330" i="7"/>
  <c r="C330" i="7"/>
  <c r="G327" i="7"/>
  <c r="F327" i="7"/>
  <c r="E327" i="7"/>
  <c r="C327" i="7"/>
  <c r="G304" i="7"/>
  <c r="F304" i="7"/>
  <c r="E304" i="7"/>
  <c r="C304" i="7"/>
  <c r="G301" i="7"/>
  <c r="F301" i="7"/>
  <c r="E301" i="7"/>
  <c r="C301" i="7"/>
  <c r="G296" i="7"/>
  <c r="F296" i="7"/>
  <c r="F295" i="7" s="1"/>
  <c r="E296" i="7"/>
  <c r="E295" i="7" s="1"/>
  <c r="C296" i="7"/>
  <c r="G290" i="7"/>
  <c r="F290" i="7"/>
  <c r="E290" i="7"/>
  <c r="C290" i="7"/>
  <c r="G288" i="7"/>
  <c r="F288" i="7"/>
  <c r="E288" i="7"/>
  <c r="C288" i="7"/>
  <c r="G285" i="7"/>
  <c r="G284" i="7" s="1"/>
  <c r="F285" i="7"/>
  <c r="F284" i="7" s="1"/>
  <c r="E285" i="7"/>
  <c r="E284" i="7" s="1"/>
  <c r="C285" i="7"/>
  <c r="G275" i="7"/>
  <c r="F275" i="7"/>
  <c r="E275" i="7"/>
  <c r="C275" i="7"/>
  <c r="G273" i="7"/>
  <c r="F273" i="7"/>
  <c r="E273" i="7"/>
  <c r="C273" i="7"/>
  <c r="G270" i="7"/>
  <c r="G269" i="7" s="1"/>
  <c r="F270" i="7"/>
  <c r="F269" i="7" s="1"/>
  <c r="E270" i="7"/>
  <c r="E269" i="7" s="1"/>
  <c r="C270" i="7"/>
  <c r="G262" i="7"/>
  <c r="G227" i="7" s="1"/>
  <c r="F262" i="7"/>
  <c r="E262" i="7"/>
  <c r="E261" i="7" s="1"/>
  <c r="C262" i="7"/>
  <c r="C261" i="7" s="1"/>
  <c r="G259" i="7"/>
  <c r="F259" i="7"/>
  <c r="E259" i="7"/>
  <c r="C259" i="7"/>
  <c r="G254" i="7"/>
  <c r="G253" i="7" s="1"/>
  <c r="F254" i="7"/>
  <c r="F253" i="7" s="1"/>
  <c r="E254" i="7"/>
  <c r="E253" i="7" s="1"/>
  <c r="C254" i="7"/>
  <c r="G236" i="7"/>
  <c r="G146" i="7" s="1"/>
  <c r="F236" i="7"/>
  <c r="F146" i="7" s="1"/>
  <c r="E236" i="7"/>
  <c r="C236" i="7"/>
  <c r="G233" i="7"/>
  <c r="G232" i="7" s="1"/>
  <c r="F233" i="7"/>
  <c r="F232" i="7" s="1"/>
  <c r="E233" i="7"/>
  <c r="E232" i="7" s="1"/>
  <c r="C233" i="7"/>
  <c r="C232" i="7" s="1"/>
  <c r="G225" i="7"/>
  <c r="F225" i="7"/>
  <c r="E225" i="7"/>
  <c r="C225" i="7"/>
  <c r="G222" i="7"/>
  <c r="G23" i="7" s="1"/>
  <c r="F222" i="7"/>
  <c r="E222" i="7"/>
  <c r="C222" i="7"/>
  <c r="C23" i="7" s="1"/>
  <c r="G217" i="7"/>
  <c r="G362" i="7" s="1"/>
  <c r="F217" i="7"/>
  <c r="F362" i="7" s="1"/>
  <c r="E217" i="7"/>
  <c r="C217" i="7"/>
  <c r="C362" i="7" s="1"/>
  <c r="G214" i="7"/>
  <c r="F214" i="7"/>
  <c r="E214" i="7"/>
  <c r="E201" i="7" s="1"/>
  <c r="C214" i="7"/>
  <c r="G212" i="7"/>
  <c r="F212" i="7"/>
  <c r="E212" i="7"/>
  <c r="C212" i="7"/>
  <c r="G196" i="7"/>
  <c r="G433" i="7" s="1"/>
  <c r="F196" i="7"/>
  <c r="F433" i="7" s="1"/>
  <c r="E196" i="7"/>
  <c r="E433" i="7" s="1"/>
  <c r="C196" i="7"/>
  <c r="C433" i="7" s="1"/>
  <c r="G184" i="7"/>
  <c r="G183" i="7" s="1"/>
  <c r="F184" i="7"/>
  <c r="F183" i="7" s="1"/>
  <c r="E184" i="7"/>
  <c r="E183" i="7" s="1"/>
  <c r="C184" i="7"/>
  <c r="C183" i="7" s="1"/>
  <c r="G181" i="7"/>
  <c r="F181" i="7"/>
  <c r="E181" i="7"/>
  <c r="C181" i="7"/>
  <c r="G179" i="7"/>
  <c r="G415" i="7" s="1"/>
  <c r="F179" i="7"/>
  <c r="F415" i="7" s="1"/>
  <c r="E179" i="7"/>
  <c r="E415" i="7" s="1"/>
  <c r="C179" i="7"/>
  <c r="C415" i="7" s="1"/>
  <c r="G155" i="7"/>
  <c r="G154" i="7" s="1"/>
  <c r="F155" i="7"/>
  <c r="F154" i="7" s="1"/>
  <c r="E155" i="7"/>
  <c r="E154" i="7" s="1"/>
  <c r="C155" i="7"/>
  <c r="C154" i="7" s="1"/>
  <c r="G152" i="7"/>
  <c r="F152" i="7"/>
  <c r="E152" i="7"/>
  <c r="C152" i="7"/>
  <c r="G141" i="7"/>
  <c r="F141" i="7"/>
  <c r="E141" i="7"/>
  <c r="C141" i="7"/>
  <c r="G139" i="7"/>
  <c r="F139" i="7"/>
  <c r="E139" i="7"/>
  <c r="C139" i="7"/>
  <c r="G131" i="7"/>
  <c r="G130" i="7" s="1"/>
  <c r="F131" i="7"/>
  <c r="F130" i="7" s="1"/>
  <c r="E131" i="7"/>
  <c r="E130" i="7" s="1"/>
  <c r="C131" i="7"/>
  <c r="C130" i="7" s="1"/>
  <c r="G126" i="7"/>
  <c r="F126" i="7"/>
  <c r="E126" i="7"/>
  <c r="C126" i="7"/>
  <c r="G121" i="7"/>
  <c r="G120" i="7" s="1"/>
  <c r="F121" i="7"/>
  <c r="F120" i="7" s="1"/>
  <c r="E121" i="7"/>
  <c r="E120" i="7" s="1"/>
  <c r="C121" i="7"/>
  <c r="G118" i="7"/>
  <c r="F118" i="7"/>
  <c r="E118" i="7"/>
  <c r="C118" i="7"/>
  <c r="G108" i="7"/>
  <c r="F108" i="7"/>
  <c r="E108" i="7"/>
  <c r="C108" i="7"/>
  <c r="G105" i="7"/>
  <c r="F105" i="7"/>
  <c r="E105" i="7"/>
  <c r="G103" i="7"/>
  <c r="F103" i="7"/>
  <c r="E103" i="7"/>
  <c r="C103" i="7"/>
  <c r="G173" i="7"/>
  <c r="F173" i="7"/>
  <c r="E173" i="7"/>
  <c r="C173" i="7"/>
  <c r="G170" i="7"/>
  <c r="F170" i="7"/>
  <c r="E170" i="7"/>
  <c r="C170" i="7"/>
  <c r="G168" i="7"/>
  <c r="F168" i="7"/>
  <c r="E168" i="7"/>
  <c r="C168" i="7"/>
  <c r="G163" i="7"/>
  <c r="F163" i="7"/>
  <c r="E163" i="7"/>
  <c r="C163" i="7"/>
  <c r="G161" i="7"/>
  <c r="F161" i="7"/>
  <c r="E161" i="7"/>
  <c r="C161" i="7"/>
  <c r="C75" i="7"/>
  <c r="C95" i="7"/>
  <c r="D95" i="7"/>
  <c r="F95" i="7"/>
  <c r="G95" i="7"/>
  <c r="E95" i="7"/>
  <c r="C97" i="7"/>
  <c r="D97" i="7"/>
  <c r="F97" i="7"/>
  <c r="G97" i="7"/>
  <c r="E97" i="7"/>
  <c r="C90" i="7"/>
  <c r="D90" i="7"/>
  <c r="F90" i="7"/>
  <c r="G90" i="7"/>
  <c r="E90" i="7"/>
  <c r="C85" i="7"/>
  <c r="C84" i="7" s="1"/>
  <c r="D85" i="7"/>
  <c r="F85" i="7"/>
  <c r="F84" i="7" s="1"/>
  <c r="G85" i="7"/>
  <c r="E85" i="7"/>
  <c r="E84" i="7" s="1"/>
  <c r="C80" i="7"/>
  <c r="D80" i="7"/>
  <c r="D79" i="7" s="1"/>
  <c r="F80" i="7"/>
  <c r="F79" i="7" s="1"/>
  <c r="G80" i="7"/>
  <c r="E80" i="7"/>
  <c r="D75" i="7"/>
  <c r="F75" i="7"/>
  <c r="G75" i="7"/>
  <c r="E75" i="7"/>
  <c r="G67" i="7"/>
  <c r="F67" i="7"/>
  <c r="F66" i="7" s="1"/>
  <c r="E67" i="7"/>
  <c r="E66" i="7" s="1"/>
  <c r="D67" i="7"/>
  <c r="D66" i="7" s="1"/>
  <c r="C67" i="7"/>
  <c r="C66" i="7" s="1"/>
  <c r="C64" i="7"/>
  <c r="D64" i="7"/>
  <c r="F64" i="7"/>
  <c r="G64" i="7"/>
  <c r="E64" i="7"/>
  <c r="G47" i="7"/>
  <c r="F47" i="7"/>
  <c r="E47" i="7"/>
  <c r="D47" i="7"/>
  <c r="D46" i="7" s="1"/>
  <c r="C47" i="7"/>
  <c r="G44" i="7"/>
  <c r="F44" i="7"/>
  <c r="E44" i="7"/>
  <c r="D44" i="7"/>
  <c r="D43" i="7" s="1"/>
  <c r="C44" i="7"/>
  <c r="C43" i="7" s="1"/>
  <c r="G39" i="7"/>
  <c r="F39" i="7"/>
  <c r="E39" i="7"/>
  <c r="D39" i="7"/>
  <c r="C39" i="7"/>
  <c r="C34" i="7"/>
  <c r="C33" i="7" s="1"/>
  <c r="D34" i="7"/>
  <c r="D33" i="7" s="1"/>
  <c r="F34" i="7"/>
  <c r="F33" i="7" s="1"/>
  <c r="G34" i="7"/>
  <c r="G33" i="7" s="1"/>
  <c r="E34" i="7"/>
  <c r="E33" i="7" s="1"/>
  <c r="G58" i="7"/>
  <c r="F58" i="7"/>
  <c r="E58" i="7"/>
  <c r="D58" i="7"/>
  <c r="C58" i="7"/>
  <c r="G29" i="7"/>
  <c r="G28" i="7" s="1"/>
  <c r="F29" i="7"/>
  <c r="F28" i="7" s="1"/>
  <c r="E29" i="7"/>
  <c r="E28" i="7" s="1"/>
  <c r="D29" i="7"/>
  <c r="D28" i="7" s="1"/>
  <c r="C29" i="7"/>
  <c r="C28" i="7" s="1"/>
  <c r="E12" i="7"/>
  <c r="E11" i="7" s="1"/>
  <c r="C12" i="7"/>
  <c r="C11" i="7" s="1"/>
  <c r="D12" i="7"/>
  <c r="D11" i="7" s="1"/>
  <c r="F12" i="7"/>
  <c r="F11" i="7" s="1"/>
  <c r="G12" i="7"/>
  <c r="G11" i="7" s="1"/>
  <c r="F9" i="16"/>
  <c r="C21" i="5"/>
  <c r="C69" i="5"/>
  <c r="C61" i="5"/>
  <c r="F13" i="16" l="1"/>
  <c r="C47" i="10"/>
  <c r="C46" i="10" s="1"/>
  <c r="C39" i="10"/>
  <c r="C38" i="10" s="1"/>
  <c r="E400" i="7"/>
  <c r="G400" i="7"/>
  <c r="D294" i="7"/>
  <c r="D293" i="7" s="1"/>
  <c r="C400" i="7"/>
  <c r="F400" i="7"/>
  <c r="D116" i="7"/>
  <c r="D115" i="7" s="1"/>
  <c r="D107" i="7"/>
  <c r="D231" i="7" s="1"/>
  <c r="D230" i="7" s="1"/>
  <c r="D357" i="7"/>
  <c r="D356" i="7" s="1"/>
  <c r="D195" i="7" s="1"/>
  <c r="D352" i="7" s="1"/>
  <c r="D351" i="7" s="1"/>
  <c r="D178" i="7" s="1"/>
  <c r="D384" i="7"/>
  <c r="D383" i="7" s="1"/>
  <c r="D287" i="7" s="1"/>
  <c r="D283" i="7" s="1"/>
  <c r="D282" i="7" s="1"/>
  <c r="D299" i="7"/>
  <c r="D298" i="7" s="1"/>
  <c r="D252" i="7"/>
  <c r="D251" i="7" s="1"/>
  <c r="F43" i="7"/>
  <c r="E224" i="7"/>
  <c r="G66" i="7"/>
  <c r="D315" i="7"/>
  <c r="D314" i="7" s="1"/>
  <c r="G295" i="7"/>
  <c r="G372" i="7"/>
  <c r="D405" i="7"/>
  <c r="D404" i="7" s="1"/>
  <c r="D403" i="7" s="1"/>
  <c r="D324" i="7" s="1"/>
  <c r="D399" i="7" s="1"/>
  <c r="D398" i="7" s="1"/>
  <c r="D391" i="7" s="1"/>
  <c r="G337" i="7"/>
  <c r="G201" i="7"/>
  <c r="F39" i="10" s="1"/>
  <c r="D74" i="7"/>
  <c r="F261" i="7"/>
  <c r="D370" i="7"/>
  <c r="D59" i="5"/>
  <c r="D58" i="5" s="1"/>
  <c r="D257" i="7"/>
  <c r="D256" i="7" s="1"/>
  <c r="D336" i="7"/>
  <c r="D335" i="7" s="1"/>
  <c r="G172" i="7"/>
  <c r="F221" i="7"/>
  <c r="D432" i="7"/>
  <c r="D431" i="7" s="1"/>
  <c r="D125" i="7" s="1"/>
  <c r="D427" i="7" s="1"/>
  <c r="D426" i="7" s="1"/>
  <c r="D102" i="7" s="1"/>
  <c r="C42" i="10" s="1"/>
  <c r="G316" i="7"/>
  <c r="F423" i="7"/>
  <c r="C79" i="7"/>
  <c r="E63" i="7"/>
  <c r="G409" i="7"/>
  <c r="G414" i="7" s="1"/>
  <c r="G70" i="5" s="1"/>
  <c r="G69" i="5" s="1"/>
  <c r="D307" i="7"/>
  <c r="D306" i="7" s="1"/>
  <c r="F201" i="7"/>
  <c r="E39" i="10" s="1"/>
  <c r="E14" i="10" s="1"/>
  <c r="E13" i="10" s="1"/>
  <c r="C10" i="7"/>
  <c r="C9" i="7" s="1"/>
  <c r="E43" i="7"/>
  <c r="C63" i="7"/>
  <c r="G79" i="7"/>
  <c r="C74" i="7"/>
  <c r="C120" i="7"/>
  <c r="C201" i="7"/>
  <c r="B39" i="10" s="1"/>
  <c r="B38" i="10" s="1"/>
  <c r="C224" i="7"/>
  <c r="C253" i="7"/>
  <c r="C269" i="7"/>
  <c r="C284" i="7"/>
  <c r="C295" i="7"/>
  <c r="C308" i="7"/>
  <c r="C372" i="7"/>
  <c r="C385" i="7"/>
  <c r="C406" i="7"/>
  <c r="F316" i="7"/>
  <c r="G423" i="7"/>
  <c r="D376" i="7"/>
  <c r="D375" i="7" s="1"/>
  <c r="D342" i="7"/>
  <c r="D341" i="7" s="1"/>
  <c r="C394" i="7"/>
  <c r="E112" i="7"/>
  <c r="E94" i="7" s="1"/>
  <c r="E93" i="7" s="1"/>
  <c r="E92" i="7" s="1"/>
  <c r="G186" i="7"/>
  <c r="F50" i="10" s="1"/>
  <c r="F49" i="10" s="1"/>
  <c r="E377" i="7"/>
  <c r="F46" i="7"/>
  <c r="F300" i="7"/>
  <c r="F377" i="7"/>
  <c r="C264" i="7"/>
  <c r="C246" i="7"/>
  <c r="D268" i="7"/>
  <c r="D267" i="7" s="1"/>
  <c r="C227" i="7"/>
  <c r="C57" i="7"/>
  <c r="E38" i="7"/>
  <c r="G46" i="7"/>
  <c r="E74" i="7"/>
  <c r="D84" i="7"/>
  <c r="D83" i="7" s="1"/>
  <c r="D82" i="7" s="1"/>
  <c r="F172" i="7"/>
  <c r="G216" i="7"/>
  <c r="G258" i="7"/>
  <c r="G300" i="7"/>
  <c r="G311" i="7"/>
  <c r="G252" i="7" s="1"/>
  <c r="G348" i="7"/>
  <c r="G377" i="7"/>
  <c r="G388" i="7"/>
  <c r="E264" i="7"/>
  <c r="E246" i="7"/>
  <c r="E409" i="7"/>
  <c r="E405" i="7" s="1"/>
  <c r="E62" i="5" s="1"/>
  <c r="E61" i="5" s="1"/>
  <c r="F23" i="7"/>
  <c r="G18" i="7"/>
  <c r="E32" i="7"/>
  <c r="E31" i="7" s="1"/>
  <c r="C89" i="7"/>
  <c r="C243" i="7"/>
  <c r="G43" i="7"/>
  <c r="F224" i="7"/>
  <c r="F78" i="7" s="1"/>
  <c r="F77" i="7" s="1"/>
  <c r="F211" i="7" s="1"/>
  <c r="D224" i="7"/>
  <c r="D78" i="7" s="1"/>
  <c r="D77" i="7" s="1"/>
  <c r="D211" i="7" s="1"/>
  <c r="D210" i="7" s="1"/>
  <c r="D209" i="7" s="1"/>
  <c r="C216" i="7"/>
  <c r="C348" i="7"/>
  <c r="E46" i="7"/>
  <c r="D47" i="10" s="1"/>
  <c r="D22" i="10" s="1"/>
  <c r="D21" i="10" s="1"/>
  <c r="E216" i="7"/>
  <c r="E294" i="7" s="1"/>
  <c r="E293" i="7" s="1"/>
  <c r="E388" i="7"/>
  <c r="E336" i="7"/>
  <c r="E335" i="7" s="1"/>
  <c r="D112" i="7"/>
  <c r="D94" i="7" s="1"/>
  <c r="D38" i="7"/>
  <c r="F348" i="7"/>
  <c r="D57" i="7"/>
  <c r="C151" i="7"/>
  <c r="C380" i="7"/>
  <c r="C51" i="7"/>
  <c r="C50" i="7" s="1"/>
  <c r="C49" i="7" s="1"/>
  <c r="G38" i="7"/>
  <c r="E89" i="7"/>
  <c r="E243" i="7"/>
  <c r="E151" i="7"/>
  <c r="E221" i="7"/>
  <c r="E303" i="7"/>
  <c r="E420" i="7"/>
  <c r="E186" i="7"/>
  <c r="D50" i="10" s="1"/>
  <c r="D49" i="10" s="1"/>
  <c r="E366" i="7"/>
  <c r="E240" i="7"/>
  <c r="C186" i="7"/>
  <c r="B50" i="10" s="1"/>
  <c r="B49" i="10" s="1"/>
  <c r="C46" i="7"/>
  <c r="G224" i="7"/>
  <c r="G393" i="7"/>
  <c r="G392" i="7" s="1"/>
  <c r="C32" i="7"/>
  <c r="C31" i="7" s="1"/>
  <c r="C311" i="7"/>
  <c r="C388" i="7"/>
  <c r="F394" i="7"/>
  <c r="C38" i="7"/>
  <c r="G84" i="7"/>
  <c r="E311" i="7"/>
  <c r="E252" i="7" s="1"/>
  <c r="E362" i="7"/>
  <c r="D39" i="10" s="1"/>
  <c r="D14" i="10" s="1"/>
  <c r="D13" i="10" s="1"/>
  <c r="E172" i="7"/>
  <c r="F258" i="7"/>
  <c r="F371" i="7" s="1"/>
  <c r="F388" i="7"/>
  <c r="F38" i="7"/>
  <c r="F27" i="7" s="1"/>
  <c r="G74" i="7"/>
  <c r="C117" i="7"/>
  <c r="C235" i="7"/>
  <c r="C83" i="7" s="1"/>
  <c r="C82" i="7" s="1"/>
  <c r="C303" i="7"/>
  <c r="C319" i="7"/>
  <c r="F264" i="7"/>
  <c r="F246" i="7"/>
  <c r="F409" i="7"/>
  <c r="E57" i="7"/>
  <c r="G63" i="7"/>
  <c r="E117" i="7"/>
  <c r="E235" i="7"/>
  <c r="E83" i="7" s="1"/>
  <c r="E82" i="7" s="1"/>
  <c r="E319" i="7"/>
  <c r="E380" i="7"/>
  <c r="E51" i="7"/>
  <c r="E50" i="7" s="1"/>
  <c r="E49" i="7" s="1"/>
  <c r="F63" i="7"/>
  <c r="G89" i="7"/>
  <c r="G243" i="7"/>
  <c r="F117" i="7"/>
  <c r="F151" i="7"/>
  <c r="F235" i="7"/>
  <c r="F83" i="7" s="1"/>
  <c r="F82" i="7" s="1"/>
  <c r="F303" i="7"/>
  <c r="F319" i="7"/>
  <c r="F353" i="7"/>
  <c r="F380" i="7"/>
  <c r="F420" i="7"/>
  <c r="F51" i="7"/>
  <c r="F50" i="7" s="1"/>
  <c r="F49" i="7" s="1"/>
  <c r="G366" i="7"/>
  <c r="G357" i="7" s="1"/>
  <c r="G356" i="7" s="1"/>
  <c r="G195" i="7" s="1"/>
  <c r="G240" i="7"/>
  <c r="C423" i="7"/>
  <c r="E227" i="7"/>
  <c r="D89" i="7"/>
  <c r="D243" i="7"/>
  <c r="D239" i="7" s="1"/>
  <c r="D238" i="7" s="1"/>
  <c r="F32" i="7"/>
  <c r="F31" i="7" s="1"/>
  <c r="C112" i="7"/>
  <c r="C94" i="7" s="1"/>
  <c r="C93" i="7" s="1"/>
  <c r="C92" i="7" s="1"/>
  <c r="C258" i="7"/>
  <c r="C300" i="7"/>
  <c r="C377" i="7"/>
  <c r="C172" i="7"/>
  <c r="E258" i="7"/>
  <c r="E371" i="7" s="1"/>
  <c r="E300" i="7"/>
  <c r="E348" i="7"/>
  <c r="E432" i="7"/>
  <c r="E431" i="7" s="1"/>
  <c r="E125" i="7" s="1"/>
  <c r="E394" i="7"/>
  <c r="E393" i="7" s="1"/>
  <c r="E67" i="5" s="1"/>
  <c r="E66" i="5" s="1"/>
  <c r="F216" i="7"/>
  <c r="F294" i="7" s="1"/>
  <c r="F293" i="7" s="1"/>
  <c r="F311" i="7"/>
  <c r="F252" i="7" s="1"/>
  <c r="C409" i="7"/>
  <c r="C221" i="7"/>
  <c r="C420" i="7"/>
  <c r="F74" i="7"/>
  <c r="G264" i="7"/>
  <c r="G246" i="7"/>
  <c r="C366" i="7"/>
  <c r="C240" i="7"/>
  <c r="F57" i="7"/>
  <c r="D10" i="7"/>
  <c r="G57" i="7"/>
  <c r="G32" i="7" s="1"/>
  <c r="G31" i="7" s="1"/>
  <c r="D63" i="7"/>
  <c r="E79" i="7"/>
  <c r="E78" i="7" s="1"/>
  <c r="E77" i="7" s="1"/>
  <c r="E211" i="7" s="1"/>
  <c r="F89" i="7"/>
  <c r="F243" i="7"/>
  <c r="G117" i="7"/>
  <c r="G151" i="7"/>
  <c r="G150" i="7" s="1"/>
  <c r="G149" i="7" s="1"/>
  <c r="G221" i="7"/>
  <c r="G235" i="7"/>
  <c r="G261" i="7"/>
  <c r="G303" i="7"/>
  <c r="G319" i="7"/>
  <c r="G353" i="7"/>
  <c r="G380" i="7"/>
  <c r="G420" i="7"/>
  <c r="G51" i="7"/>
  <c r="F44" i="10" s="1"/>
  <c r="F19" i="10" s="1"/>
  <c r="C316" i="7"/>
  <c r="F366" i="7"/>
  <c r="F357" i="7" s="1"/>
  <c r="F356" i="7" s="1"/>
  <c r="F195" i="7" s="1"/>
  <c r="F240" i="7"/>
  <c r="E423" i="7"/>
  <c r="F186" i="7"/>
  <c r="E50" i="10" s="1"/>
  <c r="E49" i="10" s="1"/>
  <c r="E23" i="7"/>
  <c r="C146" i="7"/>
  <c r="C107" i="7" s="1"/>
  <c r="J13" i="16"/>
  <c r="D137" i="7"/>
  <c r="D136" i="7" s="1"/>
  <c r="G107" i="7"/>
  <c r="G272" i="7"/>
  <c r="F138" i="7"/>
  <c r="F432" i="7" s="1"/>
  <c r="F431" i="7" s="1"/>
  <c r="F125" i="7" s="1"/>
  <c r="E160" i="7"/>
  <c r="E107" i="7"/>
  <c r="C138" i="7"/>
  <c r="C432" i="7" s="1"/>
  <c r="C431" i="7" s="1"/>
  <c r="C125" i="7" s="1"/>
  <c r="C427" i="7" s="1"/>
  <c r="C426" i="7" s="1"/>
  <c r="C102" i="7" s="1"/>
  <c r="B42" i="10" s="1"/>
  <c r="C329" i="7"/>
  <c r="G94" i="7"/>
  <c r="G93" i="7" s="1"/>
  <c r="G92" i="7" s="1"/>
  <c r="F160" i="7"/>
  <c r="F336" i="7" s="1"/>
  <c r="F335" i="7" s="1"/>
  <c r="F94" i="7"/>
  <c r="F93" i="7" s="1"/>
  <c r="F92" i="7" s="1"/>
  <c r="G160" i="7"/>
  <c r="G159" i="7" s="1"/>
  <c r="G22" i="5" s="1"/>
  <c r="G21" i="5" s="1"/>
  <c r="F27" i="3"/>
  <c r="F107" i="7"/>
  <c r="E329" i="7"/>
  <c r="E138" i="7"/>
  <c r="G329" i="7"/>
  <c r="C160" i="7"/>
  <c r="C336" i="7" s="1"/>
  <c r="C335" i="7" s="1"/>
  <c r="G138" i="7"/>
  <c r="F272" i="7"/>
  <c r="E272" i="7"/>
  <c r="G35" i="3"/>
  <c r="F21" i="16"/>
  <c r="H27" i="3"/>
  <c r="F329" i="7"/>
  <c r="G27" i="3"/>
  <c r="G21" i="16"/>
  <c r="I21" i="16"/>
  <c r="H21" i="16"/>
  <c r="C272" i="7"/>
  <c r="E27" i="3"/>
  <c r="F35" i="3"/>
  <c r="F26" i="3" s="1"/>
  <c r="E35" i="3"/>
  <c r="C27" i="7"/>
  <c r="C18" i="5"/>
  <c r="J21" i="16"/>
  <c r="D22" i="5"/>
  <c r="D21" i="5" s="1"/>
  <c r="C33" i="5"/>
  <c r="C45" i="5"/>
  <c r="C49" i="5"/>
  <c r="C47" i="5"/>
  <c r="D67" i="5"/>
  <c r="D66" i="5" s="1"/>
  <c r="D42" i="7"/>
  <c r="D41" i="7" s="1"/>
  <c r="C30" i="5"/>
  <c r="C38" i="5"/>
  <c r="C58" i="5"/>
  <c r="D70" i="5"/>
  <c r="D69" i="5" s="1"/>
  <c r="C66" i="5"/>
  <c r="C60" i="5" s="1"/>
  <c r="C36" i="5"/>
  <c r="C73" i="5"/>
  <c r="C68" i="5" s="1"/>
  <c r="C54" i="5"/>
  <c r="C52" i="5"/>
  <c r="F8" i="16"/>
  <c r="D10" i="3"/>
  <c r="F12" i="16"/>
  <c r="D26" i="3"/>
  <c r="D18" i="10" l="1"/>
  <c r="D44" i="10"/>
  <c r="D19" i="10" s="1"/>
  <c r="F47" i="10"/>
  <c r="F22" i="10" s="1"/>
  <c r="F21" i="10" s="1"/>
  <c r="F18" i="10" s="1"/>
  <c r="E47" i="10"/>
  <c r="E22" i="10" s="1"/>
  <c r="E21" i="10" s="1"/>
  <c r="F38" i="10"/>
  <c r="F14" i="10"/>
  <c r="F13" i="10" s="1"/>
  <c r="D347" i="7"/>
  <c r="D346" i="7" s="1"/>
  <c r="D167" i="7" s="1"/>
  <c r="D166" i="7" s="1"/>
  <c r="D165" i="7" s="1"/>
  <c r="D157" i="7" s="1"/>
  <c r="D177" i="7"/>
  <c r="D176" i="7" s="1"/>
  <c r="D175" i="7" s="1"/>
  <c r="E44" i="10"/>
  <c r="E19" i="10" s="1"/>
  <c r="F11" i="16"/>
  <c r="F14" i="16" s="1"/>
  <c r="F22" i="16" s="1"/>
  <c r="F28" i="16" s="1"/>
  <c r="E46" i="10"/>
  <c r="D46" i="10"/>
  <c r="F46" i="10"/>
  <c r="B47" i="10"/>
  <c r="B46" i="10" s="1"/>
  <c r="E10" i="7"/>
  <c r="E9" i="7" s="1"/>
  <c r="E231" i="7"/>
  <c r="C44" i="10"/>
  <c r="C43" i="10" s="1"/>
  <c r="E13" i="3" s="1"/>
  <c r="B44" i="10"/>
  <c r="C41" i="10"/>
  <c r="C40" i="10" s="1"/>
  <c r="G10" i="7"/>
  <c r="G9" i="7" s="1"/>
  <c r="D37" i="10"/>
  <c r="D12" i="10" s="1"/>
  <c r="C231" i="7"/>
  <c r="C230" i="7" s="1"/>
  <c r="G116" i="7"/>
  <c r="G115" i="7" s="1"/>
  <c r="E37" i="10"/>
  <c r="E12" i="10" s="1"/>
  <c r="C315" i="7"/>
  <c r="C314" i="7" s="1"/>
  <c r="C37" i="10"/>
  <c r="C36" i="10" s="1"/>
  <c r="C252" i="7"/>
  <c r="C251" i="7" s="1"/>
  <c r="G371" i="7"/>
  <c r="G370" i="7" s="1"/>
  <c r="D39" i="5"/>
  <c r="D38" i="5" s="1"/>
  <c r="D46" i="5"/>
  <c r="D45" i="5" s="1"/>
  <c r="C419" i="7"/>
  <c r="C418" i="7" s="1"/>
  <c r="D62" i="5"/>
  <c r="D61" i="5" s="1"/>
  <c r="D60" i="5" s="1"/>
  <c r="G405" i="7"/>
  <c r="G404" i="7" s="1"/>
  <c r="G403" i="7" s="1"/>
  <c r="G324" i="7" s="1"/>
  <c r="G323" i="7" s="1"/>
  <c r="G322" i="7" s="1"/>
  <c r="G231" i="7"/>
  <c r="G230" i="7" s="1"/>
  <c r="F10" i="7"/>
  <c r="F9" i="7" s="1"/>
  <c r="D53" i="5"/>
  <c r="D52" i="5" s="1"/>
  <c r="C150" i="7"/>
  <c r="C149" i="7" s="1"/>
  <c r="F231" i="7"/>
  <c r="F230" i="7" s="1"/>
  <c r="D250" i="7"/>
  <c r="G257" i="7"/>
  <c r="G256" i="7" s="1"/>
  <c r="F150" i="7"/>
  <c r="F149" i="7" s="1"/>
  <c r="C371" i="7"/>
  <c r="C370" i="7" s="1"/>
  <c r="E239" i="7"/>
  <c r="E238" i="7" s="1"/>
  <c r="F116" i="7"/>
  <c r="F115" i="7" s="1"/>
  <c r="F299" i="7"/>
  <c r="F298" i="7" s="1"/>
  <c r="G78" i="7"/>
  <c r="G77" i="7" s="1"/>
  <c r="G211" i="7" s="1"/>
  <c r="G210" i="7" s="1"/>
  <c r="G209" i="7" s="1"/>
  <c r="E315" i="7"/>
  <c r="E314" i="7" s="1"/>
  <c r="C405" i="7"/>
  <c r="C404" i="7" s="1"/>
  <c r="C403" i="7" s="1"/>
  <c r="C324" i="7" s="1"/>
  <c r="C399" i="7" s="1"/>
  <c r="C398" i="7" s="1"/>
  <c r="C307" i="7"/>
  <c r="C306" i="7" s="1"/>
  <c r="D38" i="10"/>
  <c r="C294" i="7"/>
  <c r="C293" i="7" s="1"/>
  <c r="F239" i="7"/>
  <c r="F238" i="7" s="1"/>
  <c r="F210" i="7"/>
  <c r="F209" i="7" s="1"/>
  <c r="F315" i="7"/>
  <c r="F314" i="7" s="1"/>
  <c r="E150" i="7"/>
  <c r="E149" i="7" s="1"/>
  <c r="D194" i="7"/>
  <c r="D193" i="7" s="1"/>
  <c r="E257" i="7"/>
  <c r="E50" i="5" s="1"/>
  <c r="E49" i="5" s="1"/>
  <c r="E384" i="7"/>
  <c r="E383" i="7" s="1"/>
  <c r="E287" i="7" s="1"/>
  <c r="E283" i="7" s="1"/>
  <c r="E282" i="7" s="1"/>
  <c r="D323" i="7"/>
  <c r="D322" i="7" s="1"/>
  <c r="D292" i="7" s="1"/>
  <c r="G239" i="7"/>
  <c r="G238" i="7" s="1"/>
  <c r="G315" i="7"/>
  <c r="G314" i="7" s="1"/>
  <c r="C257" i="7"/>
  <c r="C256" i="7" s="1"/>
  <c r="C78" i="7"/>
  <c r="C77" i="7" s="1"/>
  <c r="C211" i="7" s="1"/>
  <c r="C210" i="7" s="1"/>
  <c r="C209" i="7" s="1"/>
  <c r="D220" i="7"/>
  <c r="D219" i="7" s="1"/>
  <c r="D101" i="7"/>
  <c r="D100" i="7" s="1"/>
  <c r="G384" i="7"/>
  <c r="G383" i="7" s="1"/>
  <c r="G287" i="7" s="1"/>
  <c r="G283" i="7" s="1"/>
  <c r="G42" i="5" s="1"/>
  <c r="G41" i="5" s="1"/>
  <c r="C239" i="7"/>
  <c r="C238" i="7" s="1"/>
  <c r="D124" i="7"/>
  <c r="D123" i="7" s="1"/>
  <c r="G299" i="7"/>
  <c r="G298" i="7" s="1"/>
  <c r="F405" i="7"/>
  <c r="F404" i="7" s="1"/>
  <c r="F403" i="7" s="1"/>
  <c r="F324" i="7" s="1"/>
  <c r="F323" i="7" s="1"/>
  <c r="F322" i="7" s="1"/>
  <c r="E116" i="7"/>
  <c r="E115" i="7" s="1"/>
  <c r="G294" i="7"/>
  <c r="G293" i="7" s="1"/>
  <c r="F384" i="7"/>
  <c r="F383" i="7" s="1"/>
  <c r="F287" i="7" s="1"/>
  <c r="F283" i="7" s="1"/>
  <c r="F42" i="5" s="1"/>
  <c r="F41" i="5" s="1"/>
  <c r="C42" i="7"/>
  <c r="C41" i="7" s="1"/>
  <c r="G37" i="7"/>
  <c r="G36" i="7" s="1"/>
  <c r="E392" i="7"/>
  <c r="C384" i="7"/>
  <c r="C383" i="7" s="1"/>
  <c r="C287" i="7" s="1"/>
  <c r="C376" i="7" s="1"/>
  <c r="C375" i="7" s="1"/>
  <c r="E37" i="7"/>
  <c r="E36" i="7" s="1"/>
  <c r="G62" i="7"/>
  <c r="G61" i="7" s="1"/>
  <c r="E210" i="7"/>
  <c r="E209" i="7" s="1"/>
  <c r="C357" i="7"/>
  <c r="C356" i="7" s="1"/>
  <c r="C195" i="7" s="1"/>
  <c r="C194" i="7" s="1"/>
  <c r="C193" i="7" s="1"/>
  <c r="F257" i="7"/>
  <c r="F50" i="5" s="1"/>
  <c r="F49" i="5" s="1"/>
  <c r="E299" i="7"/>
  <c r="E298" i="7" s="1"/>
  <c r="G42" i="7"/>
  <c r="G41" i="7" s="1"/>
  <c r="E38" i="10"/>
  <c r="D419" i="7"/>
  <c r="D74" i="5" s="1"/>
  <c r="D73" i="5" s="1"/>
  <c r="D68" i="5" s="1"/>
  <c r="F59" i="5"/>
  <c r="F58" i="5" s="1"/>
  <c r="F370" i="7"/>
  <c r="D55" i="5"/>
  <c r="D54" i="5" s="1"/>
  <c r="G268" i="7"/>
  <c r="G267" i="7" s="1"/>
  <c r="E414" i="7"/>
  <c r="E413" i="7" s="1"/>
  <c r="E159" i="7"/>
  <c r="E22" i="5" s="1"/>
  <c r="E21" i="5" s="1"/>
  <c r="D88" i="7"/>
  <c r="D87" i="7" s="1"/>
  <c r="G67" i="5"/>
  <c r="G66" i="5" s="1"/>
  <c r="G307" i="7"/>
  <c r="G306" i="7" s="1"/>
  <c r="E268" i="7"/>
  <c r="E267" i="7" s="1"/>
  <c r="C299" i="7"/>
  <c r="C298" i="7" s="1"/>
  <c r="C37" i="7"/>
  <c r="C36" i="7" s="1"/>
  <c r="C88" i="7"/>
  <c r="C87" i="7" s="1"/>
  <c r="E220" i="7"/>
  <c r="F220" i="7"/>
  <c r="F219" i="7" s="1"/>
  <c r="E307" i="7"/>
  <c r="E306" i="7" s="1"/>
  <c r="G336" i="7"/>
  <c r="G335" i="7" s="1"/>
  <c r="D50" i="5"/>
  <c r="D49" i="5" s="1"/>
  <c r="G88" i="7"/>
  <c r="G87" i="7" s="1"/>
  <c r="G83" i="7"/>
  <c r="G82" i="7" s="1"/>
  <c r="C414" i="7"/>
  <c r="C413" i="7" s="1"/>
  <c r="F307" i="7"/>
  <c r="F306" i="7" s="1"/>
  <c r="D42" i="5"/>
  <c r="D41" i="5" s="1"/>
  <c r="G50" i="7"/>
  <c r="G49" i="7" s="1"/>
  <c r="C116" i="7"/>
  <c r="C115" i="7" s="1"/>
  <c r="D37" i="7"/>
  <c r="D36" i="7" s="1"/>
  <c r="C220" i="7"/>
  <c r="C219" i="7" s="1"/>
  <c r="F393" i="7"/>
  <c r="E357" i="7"/>
  <c r="E356" i="7" s="1"/>
  <c r="E195" i="7" s="1"/>
  <c r="E352" i="7" s="1"/>
  <c r="E351" i="7" s="1"/>
  <c r="E178" i="7" s="1"/>
  <c r="G251" i="7"/>
  <c r="G46" i="5"/>
  <c r="G45" i="5" s="1"/>
  <c r="E376" i="7"/>
  <c r="E375" i="7" s="1"/>
  <c r="F46" i="5"/>
  <c r="F45" i="5" s="1"/>
  <c r="F251" i="7"/>
  <c r="E124" i="7"/>
  <c r="E123" i="7" s="1"/>
  <c r="E427" i="7"/>
  <c r="E426" i="7" s="1"/>
  <c r="E102" i="7" s="1"/>
  <c r="D42" i="10" s="1"/>
  <c r="D17" i="10" s="1"/>
  <c r="D93" i="7"/>
  <c r="D92" i="7" s="1"/>
  <c r="D62" i="7"/>
  <c r="D61" i="7" s="1"/>
  <c r="C352" i="7"/>
  <c r="C351" i="7" s="1"/>
  <c r="C178" i="7" s="1"/>
  <c r="C73" i="7"/>
  <c r="C72" i="7" s="1"/>
  <c r="F124" i="7"/>
  <c r="F123" i="7" s="1"/>
  <c r="F427" i="7"/>
  <c r="F426" i="7" s="1"/>
  <c r="F102" i="7" s="1"/>
  <c r="G376" i="7"/>
  <c r="G375" i="7" s="1"/>
  <c r="F376" i="7"/>
  <c r="F375" i="7" s="1"/>
  <c r="E370" i="7"/>
  <c r="E59" i="5"/>
  <c r="E58" i="5" s="1"/>
  <c r="E46" i="5"/>
  <c r="E45" i="5" s="1"/>
  <c r="E251" i="7"/>
  <c r="E42" i="7"/>
  <c r="E41" i="7" s="1"/>
  <c r="C268" i="7"/>
  <c r="C267" i="7" s="1"/>
  <c r="G220" i="7"/>
  <c r="G219" i="7" s="1"/>
  <c r="F62" i="7"/>
  <c r="F61" i="7" s="1"/>
  <c r="D73" i="7"/>
  <c r="D72" i="7" s="1"/>
  <c r="G432" i="7"/>
  <c r="G431" i="7" s="1"/>
  <c r="G125" i="7" s="1"/>
  <c r="E137" i="7"/>
  <c r="E48" i="5" s="1"/>
  <c r="E47" i="5" s="1"/>
  <c r="F73" i="7"/>
  <c r="F72" i="7" s="1"/>
  <c r="G399" i="7"/>
  <c r="G398" i="7" s="1"/>
  <c r="G391" i="7" s="1"/>
  <c r="F399" i="7"/>
  <c r="F398" i="7" s="1"/>
  <c r="G352" i="7"/>
  <c r="G351" i="7" s="1"/>
  <c r="G178" i="7" s="1"/>
  <c r="F268" i="7"/>
  <c r="F267" i="7" s="1"/>
  <c r="D27" i="7"/>
  <c r="D26" i="7" s="1"/>
  <c r="F37" i="7"/>
  <c r="F36" i="7" s="1"/>
  <c r="C159" i="7"/>
  <c r="C158" i="7" s="1"/>
  <c r="D56" i="7"/>
  <c r="D55" i="7" s="1"/>
  <c r="C56" i="7"/>
  <c r="C55" i="7" s="1"/>
  <c r="G413" i="7"/>
  <c r="D32" i="7"/>
  <c r="D31" i="7" s="1"/>
  <c r="D50" i="7"/>
  <c r="D49" i="7" s="1"/>
  <c r="F414" i="7"/>
  <c r="E27" i="7"/>
  <c r="E26" i="7" s="1"/>
  <c r="C393" i="7"/>
  <c r="C392" i="7" s="1"/>
  <c r="F88" i="7"/>
  <c r="F87" i="7" s="1"/>
  <c r="E88" i="7"/>
  <c r="E87" i="7" s="1"/>
  <c r="G56" i="7"/>
  <c r="G55" i="7" s="1"/>
  <c r="F352" i="7"/>
  <c r="F351" i="7" s="1"/>
  <c r="F178" i="7" s="1"/>
  <c r="G73" i="7"/>
  <c r="G72" i="7" s="1"/>
  <c r="E62" i="7"/>
  <c r="E61" i="7" s="1"/>
  <c r="E73" i="7"/>
  <c r="E72" i="7" s="1"/>
  <c r="F56" i="7"/>
  <c r="F55" i="7" s="1"/>
  <c r="E56" i="7"/>
  <c r="E55" i="7" s="1"/>
  <c r="G27" i="7"/>
  <c r="G26" i="7" s="1"/>
  <c r="F42" i="7"/>
  <c r="F41" i="7" s="1"/>
  <c r="C62" i="7"/>
  <c r="C61" i="7" s="1"/>
  <c r="J12" i="16"/>
  <c r="J11" i="16" s="1"/>
  <c r="G12" i="16"/>
  <c r="H12" i="16"/>
  <c r="H13" i="16"/>
  <c r="G13" i="16"/>
  <c r="I13" i="16"/>
  <c r="E230" i="7"/>
  <c r="F159" i="7"/>
  <c r="F22" i="5" s="1"/>
  <c r="F21" i="5" s="1"/>
  <c r="D48" i="5"/>
  <c r="D47" i="5" s="1"/>
  <c r="C124" i="7"/>
  <c r="C123" i="7" s="1"/>
  <c r="F137" i="7"/>
  <c r="F136" i="7" s="1"/>
  <c r="G137" i="7"/>
  <c r="G48" i="5" s="1"/>
  <c r="G47" i="5" s="1"/>
  <c r="C137" i="7"/>
  <c r="C136" i="7" s="1"/>
  <c r="F194" i="7"/>
  <c r="F193" i="7" s="1"/>
  <c r="G194" i="7"/>
  <c r="G193" i="7" s="1"/>
  <c r="C101" i="7"/>
  <c r="C100" i="7" s="1"/>
  <c r="G158" i="7"/>
  <c r="H26" i="3"/>
  <c r="E404" i="7"/>
  <c r="E403" i="7" s="1"/>
  <c r="E324" i="7" s="1"/>
  <c r="E399" i="7" s="1"/>
  <c r="E398" i="7" s="1"/>
  <c r="G26" i="3"/>
  <c r="I12" i="16"/>
  <c r="E26" i="3"/>
  <c r="E60" i="5"/>
  <c r="C51" i="5"/>
  <c r="C35" i="5"/>
  <c r="F26" i="7"/>
  <c r="D9" i="7"/>
  <c r="C16" i="5"/>
  <c r="C15" i="5" s="1"/>
  <c r="C26" i="7"/>
  <c r="C12" i="5"/>
  <c r="C27" i="5"/>
  <c r="C20" i="5" s="1"/>
  <c r="C347" i="7" l="1"/>
  <c r="C346" i="7" s="1"/>
  <c r="C167" i="7" s="1"/>
  <c r="C166" i="7" s="1"/>
  <c r="C177" i="7"/>
  <c r="E18" i="10"/>
  <c r="D334" i="7"/>
  <c r="G347" i="7"/>
  <c r="G177" i="7"/>
  <c r="G176" i="7" s="1"/>
  <c r="G175" i="7" s="1"/>
  <c r="F177" i="7"/>
  <c r="F176" i="7" s="1"/>
  <c r="F175" i="7" s="1"/>
  <c r="E347" i="7"/>
  <c r="E346" i="7" s="1"/>
  <c r="E167" i="7" s="1"/>
  <c r="E166" i="7" s="1"/>
  <c r="E165" i="7" s="1"/>
  <c r="E177" i="7"/>
  <c r="E176" i="7" s="1"/>
  <c r="E175" i="7" s="1"/>
  <c r="F43" i="10"/>
  <c r="H13" i="3" s="1"/>
  <c r="B43" i="10"/>
  <c r="E43" i="10"/>
  <c r="G13" i="3" s="1"/>
  <c r="C323" i="7"/>
  <c r="C322" i="7" s="1"/>
  <c r="E29" i="5"/>
  <c r="F419" i="7"/>
  <c r="F74" i="5" s="1"/>
  <c r="F73" i="5" s="1"/>
  <c r="E42" i="10"/>
  <c r="E17" i="10" s="1"/>
  <c r="B41" i="10"/>
  <c r="B40" i="10" s="1"/>
  <c r="C412" i="7"/>
  <c r="D99" i="7"/>
  <c r="F37" i="10"/>
  <c r="F12" i="10" s="1"/>
  <c r="C391" i="7"/>
  <c r="B37" i="10"/>
  <c r="F19" i="5"/>
  <c r="F18" i="5" s="1"/>
  <c r="D192" i="7"/>
  <c r="G59" i="5"/>
  <c r="G58" i="5" s="1"/>
  <c r="G62" i="5"/>
  <c r="G61" i="5" s="1"/>
  <c r="G60" i="5" s="1"/>
  <c r="E70" i="5"/>
  <c r="E69" i="5" s="1"/>
  <c r="F39" i="5"/>
  <c r="F38" i="5" s="1"/>
  <c r="C283" i="7"/>
  <c r="C42" i="5" s="1"/>
  <c r="C41" i="5" s="1"/>
  <c r="C40" i="5" s="1"/>
  <c r="C35" i="10"/>
  <c r="G50" i="5"/>
  <c r="G49" i="5" s="1"/>
  <c r="G40" i="5" s="1"/>
  <c r="F62" i="5"/>
  <c r="F61" i="5" s="1"/>
  <c r="D37" i="5"/>
  <c r="D36" i="5" s="1"/>
  <c r="D35" i="5" s="1"/>
  <c r="D28" i="5"/>
  <c r="F256" i="7"/>
  <c r="D51" i="5"/>
  <c r="E256" i="7"/>
  <c r="E250" i="7" s="1"/>
  <c r="E219" i="7"/>
  <c r="E19" i="5"/>
  <c r="E18" i="5" s="1"/>
  <c r="E101" i="7"/>
  <c r="E100" i="7" s="1"/>
  <c r="D34" i="5"/>
  <c r="D33" i="5" s="1"/>
  <c r="F101" i="7"/>
  <c r="F100" i="7" s="1"/>
  <c r="F99" i="7" s="1"/>
  <c r="D60" i="7"/>
  <c r="D31" i="5"/>
  <c r="D30" i="5" s="1"/>
  <c r="D29" i="5"/>
  <c r="E323" i="7"/>
  <c r="E322" i="7" s="1"/>
  <c r="E292" i="7" s="1"/>
  <c r="G19" i="5"/>
  <c r="G18" i="5" s="1"/>
  <c r="D19" i="5"/>
  <c r="D18" i="5" s="1"/>
  <c r="G60" i="7"/>
  <c r="E194" i="7"/>
  <c r="E193" i="7" s="1"/>
  <c r="G39" i="5"/>
  <c r="G38" i="5" s="1"/>
  <c r="C176" i="7"/>
  <c r="C175" i="7" s="1"/>
  <c r="E39" i="5"/>
  <c r="E38" i="5" s="1"/>
  <c r="D36" i="10"/>
  <c r="D13" i="5"/>
  <c r="D12" i="5" s="1"/>
  <c r="D11" i="5" s="1"/>
  <c r="E391" i="7"/>
  <c r="F292" i="7"/>
  <c r="D418" i="7"/>
  <c r="D412" i="7" s="1"/>
  <c r="E136" i="7"/>
  <c r="E42" i="5"/>
  <c r="E41" i="5" s="1"/>
  <c r="E40" i="5" s="1"/>
  <c r="I11" i="16"/>
  <c r="G292" i="7"/>
  <c r="F29" i="5"/>
  <c r="C192" i="7"/>
  <c r="F67" i="5"/>
  <c r="F66" i="5" s="1"/>
  <c r="F392" i="7"/>
  <c r="F391" i="7" s="1"/>
  <c r="E17" i="5"/>
  <c r="E16" i="5" s="1"/>
  <c r="F347" i="7"/>
  <c r="F346" i="7" s="1"/>
  <c r="F167" i="7" s="1"/>
  <c r="F60" i="7"/>
  <c r="E158" i="7"/>
  <c r="E8" i="7"/>
  <c r="E13" i="5"/>
  <c r="E12" i="5" s="1"/>
  <c r="E11" i="5" s="1"/>
  <c r="C60" i="7"/>
  <c r="C292" i="7"/>
  <c r="E419" i="7"/>
  <c r="D43" i="10"/>
  <c r="F13" i="3" s="1"/>
  <c r="F13" i="5"/>
  <c r="F12" i="5" s="1"/>
  <c r="F11" i="5" s="1"/>
  <c r="E53" i="5"/>
  <c r="E52" i="5" s="1"/>
  <c r="G11" i="16"/>
  <c r="G17" i="5"/>
  <c r="G16" i="5" s="1"/>
  <c r="D40" i="5"/>
  <c r="H11" i="16"/>
  <c r="C165" i="7"/>
  <c r="C157" i="7" s="1"/>
  <c r="C342" i="7"/>
  <c r="C341" i="7" s="1"/>
  <c r="C334" i="7" s="1"/>
  <c r="G346" i="7"/>
  <c r="G167" i="7" s="1"/>
  <c r="F41" i="10" s="1"/>
  <c r="F16" i="10" s="1"/>
  <c r="G53" i="5"/>
  <c r="G52" i="5" s="1"/>
  <c r="E60" i="7"/>
  <c r="F17" i="5"/>
  <c r="F16" i="5" s="1"/>
  <c r="G29" i="5"/>
  <c r="F413" i="7"/>
  <c r="F70" i="5"/>
  <c r="F69" i="5" s="1"/>
  <c r="G13" i="5"/>
  <c r="G12" i="5" s="1"/>
  <c r="G11" i="5" s="1"/>
  <c r="F282" i="7"/>
  <c r="D17" i="5"/>
  <c r="D16" i="5" s="1"/>
  <c r="E342" i="7"/>
  <c r="G282" i="7"/>
  <c r="G250" i="7" s="1"/>
  <c r="G124" i="7"/>
  <c r="G123" i="7" s="1"/>
  <c r="G427" i="7"/>
  <c r="G426" i="7" s="1"/>
  <c r="G102" i="7" s="1"/>
  <c r="F42" i="10" s="1"/>
  <c r="F17" i="10" s="1"/>
  <c r="G8" i="7"/>
  <c r="D8" i="7"/>
  <c r="E36" i="10"/>
  <c r="G192" i="7"/>
  <c r="F192" i="7"/>
  <c r="F48" i="5"/>
  <c r="F47" i="5" s="1"/>
  <c r="F40" i="5" s="1"/>
  <c r="G136" i="7"/>
  <c r="F158" i="7"/>
  <c r="C12" i="10"/>
  <c r="C11" i="10" s="1"/>
  <c r="C10" i="10" s="1"/>
  <c r="C8" i="7"/>
  <c r="F8" i="7"/>
  <c r="C99" i="7"/>
  <c r="F37" i="5"/>
  <c r="F36" i="5" s="1"/>
  <c r="G37" i="5"/>
  <c r="G36" i="5" s="1"/>
  <c r="C11" i="5"/>
  <c r="F36" i="16"/>
  <c r="F37" i="16" s="1"/>
  <c r="G34" i="16" s="1"/>
  <c r="F31" i="5" l="1"/>
  <c r="F30" i="5" s="1"/>
  <c r="D41" i="10"/>
  <c r="D16" i="10" s="1"/>
  <c r="D15" i="10" s="1"/>
  <c r="F15" i="10"/>
  <c r="C57" i="10"/>
  <c r="D27" i="5"/>
  <c r="D10" i="5" s="1"/>
  <c r="F418" i="7"/>
  <c r="F412" i="7" s="1"/>
  <c r="F68" i="5"/>
  <c r="F342" i="7"/>
  <c r="F55" i="5" s="1"/>
  <c r="F54" i="5" s="1"/>
  <c r="E41" i="10"/>
  <c r="F15" i="5"/>
  <c r="F35" i="5"/>
  <c r="E28" i="5"/>
  <c r="E27" i="5" s="1"/>
  <c r="E31" i="5"/>
  <c r="E30" i="5" s="1"/>
  <c r="E99" i="7"/>
  <c r="E192" i="7"/>
  <c r="G35" i="5"/>
  <c r="C10" i="5"/>
  <c r="F28" i="5"/>
  <c r="F27" i="5" s="1"/>
  <c r="G31" i="5"/>
  <c r="G30" i="5" s="1"/>
  <c r="E15" i="5"/>
  <c r="C75" i="5"/>
  <c r="C282" i="7"/>
  <c r="C250" i="7" s="1"/>
  <c r="C7" i="7" s="1"/>
  <c r="C6" i="7" s="1"/>
  <c r="F250" i="7"/>
  <c r="F60" i="5"/>
  <c r="F166" i="7"/>
  <c r="F165" i="7" s="1"/>
  <c r="F157" i="7" s="1"/>
  <c r="B36" i="10"/>
  <c r="B35" i="10" s="1"/>
  <c r="D15" i="5"/>
  <c r="G15" i="5"/>
  <c r="E37" i="5"/>
  <c r="E36" i="5" s="1"/>
  <c r="E35" i="5" s="1"/>
  <c r="G101" i="7"/>
  <c r="D7" i="7"/>
  <c r="D6" i="7" s="1"/>
  <c r="E157" i="7"/>
  <c r="E418" i="7"/>
  <c r="E412" i="7" s="1"/>
  <c r="E74" i="5"/>
  <c r="E73" i="5" s="1"/>
  <c r="E68" i="5" s="1"/>
  <c r="F53" i="5"/>
  <c r="F52" i="5" s="1"/>
  <c r="G419" i="7"/>
  <c r="E341" i="7"/>
  <c r="E334" i="7" s="1"/>
  <c r="E55" i="5"/>
  <c r="E54" i="5" s="1"/>
  <c r="E51" i="5" s="1"/>
  <c r="E34" i="5"/>
  <c r="E33" i="5" s="1"/>
  <c r="D40" i="10"/>
  <c r="D35" i="10" s="1"/>
  <c r="D57" i="10" s="1"/>
  <c r="G166" i="7"/>
  <c r="G165" i="7" s="1"/>
  <c r="G157" i="7" s="1"/>
  <c r="G342" i="7"/>
  <c r="F36" i="10"/>
  <c r="F11" i="3"/>
  <c r="E11" i="3"/>
  <c r="E10" i="3" s="1"/>
  <c r="E40" i="10" l="1"/>
  <c r="E35" i="10" s="1"/>
  <c r="E57" i="10" s="1"/>
  <c r="E16" i="10"/>
  <c r="E15" i="10" s="1"/>
  <c r="D20" i="5"/>
  <c r="C56" i="10"/>
  <c r="B56" i="10"/>
  <c r="B57" i="10"/>
  <c r="D75" i="5"/>
  <c r="F341" i="7"/>
  <c r="F334" i="7" s="1"/>
  <c r="F7" i="7" s="1"/>
  <c r="F6" i="7" s="1"/>
  <c r="E56" i="10" s="1"/>
  <c r="F34" i="5"/>
  <c r="F33" i="5" s="1"/>
  <c r="F20" i="5" s="1"/>
  <c r="E7" i="7"/>
  <c r="E6" i="7" s="1"/>
  <c r="G100" i="7"/>
  <c r="G99" i="7" s="1"/>
  <c r="G28" i="5"/>
  <c r="G27" i="5" s="1"/>
  <c r="E10" i="5"/>
  <c r="F51" i="5"/>
  <c r="G34" i="5"/>
  <c r="G33" i="5" s="1"/>
  <c r="E20" i="5"/>
  <c r="E75" i="5" s="1"/>
  <c r="G418" i="7"/>
  <c r="G412" i="7" s="1"/>
  <c r="G74" i="5"/>
  <c r="G73" i="5" s="1"/>
  <c r="G68" i="5" s="1"/>
  <c r="G341" i="7"/>
  <c r="G334" i="7" s="1"/>
  <c r="G55" i="5"/>
  <c r="G54" i="5" s="1"/>
  <c r="G51" i="5" s="1"/>
  <c r="F40" i="10"/>
  <c r="F35" i="10" s="1"/>
  <c r="D11" i="10"/>
  <c r="D10" i="10" s="1"/>
  <c r="G9" i="16"/>
  <c r="G8" i="16" s="1"/>
  <c r="G14" i="16" s="1"/>
  <c r="G22" i="16" s="1"/>
  <c r="F10" i="3"/>
  <c r="H9" i="16"/>
  <c r="H8" i="16" s="1"/>
  <c r="D56" i="10" l="1"/>
  <c r="H14" i="16"/>
  <c r="H22" i="16" s="1"/>
  <c r="H36" i="16" s="1"/>
  <c r="F57" i="10"/>
  <c r="F75" i="5"/>
  <c r="F10" i="5"/>
  <c r="G20" i="5"/>
  <c r="G75" i="5" s="1"/>
  <c r="G7" i="7"/>
  <c r="G6" i="7" s="1"/>
  <c r="G10" i="5"/>
  <c r="G36" i="16"/>
  <c r="G37" i="16" s="1"/>
  <c r="F56" i="10" l="1"/>
  <c r="F11" i="10"/>
  <c r="F10" i="10" s="1"/>
  <c r="H11" i="3"/>
  <c r="E11" i="10"/>
  <c r="E10" i="10" s="1"/>
  <c r="G11" i="3"/>
  <c r="H34" i="16"/>
  <c r="H37" i="16" s="1"/>
  <c r="H28" i="16"/>
  <c r="H29" i="16" s="1"/>
  <c r="G10" i="3" l="1"/>
  <c r="I9" i="16"/>
  <c r="I8" i="16" s="1"/>
  <c r="I14" i="16" s="1"/>
  <c r="I22" i="16" s="1"/>
  <c r="H10" i="3"/>
  <c r="J9" i="16"/>
  <c r="J8" i="16" s="1"/>
  <c r="J14" i="16" s="1"/>
  <c r="J22" i="16" s="1"/>
  <c r="I27" i="16"/>
  <c r="I34" i="16"/>
  <c r="I37" i="16" s="1"/>
  <c r="J34" i="16" s="1"/>
  <c r="J37" i="16" s="1"/>
  <c r="I28" i="16" l="1"/>
  <c r="I29" i="16" s="1"/>
  <c r="J27" i="16"/>
  <c r="J28" i="16" s="1"/>
  <c r="J29" i="16" s="1"/>
  <c r="D28" i="10"/>
</calcChain>
</file>

<file path=xl/sharedStrings.xml><?xml version="1.0" encoding="utf-8"?>
<sst xmlns="http://schemas.openxmlformats.org/spreadsheetml/2006/main" count="884" uniqueCount="318">
  <si>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</si>
  <si>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</si>
  <si>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</si>
  <si>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</si>
  <si>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</si>
  <si>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</si>
  <si>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</si>
  <si>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</si>
  <si>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</si>
  <si>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</si>
  <si>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Prihodi od prodaje neproizvedene dugotrajne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</si>
  <si>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</si>
  <si>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</si>
  <si>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</si>
  <si>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</si>
  <si>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</si>
  <si>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</si>
  <si>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</si>
  <si>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</si>
  <si>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</si>
  <si>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</si>
  <si>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</si>
  <si>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</si>
  <si>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</si>
  <si>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</si>
  <si>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</si>
  <si>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</si>
  <si>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</si>
  <si>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</si>
  <si>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…</t>
  </si>
  <si>
    <t>Prihodi od imovine</t>
  </si>
  <si>
    <t>Naziv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</si>
  <si>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</si>
  <si>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</si>
  <si>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</si>
  <si>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</si>
  <si>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</si>
  <si>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</si>
  <si>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</si>
  <si>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</si>
  <si>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 xml:space="preserve">   11 Opći prihodi i primici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</si>
  <si>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</si>
  <si>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</si>
  <si>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</si>
  <si>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</si>
  <si>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</si>
  <si>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</si>
  <si>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</si>
  <si>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</si>
  <si>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</si>
  <si>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</si>
  <si>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</si>
  <si>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</si>
  <si>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</si>
  <si>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</si>
  <si>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</si>
  <si>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</si>
  <si>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</si>
  <si>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</si>
  <si>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</si>
  <si>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</si>
  <si>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</si>
  <si>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RAZDJEL 001</t>
  </si>
  <si>
    <t>Načelnik i Upravni odjel za opće poslove</t>
  </si>
  <si>
    <t>GLAVA 00101</t>
  </si>
  <si>
    <t>PROGRAM 1000</t>
  </si>
  <si>
    <t>Redovno funkcioniranje općine</t>
  </si>
  <si>
    <t>Funkcijska klasifikacija  0111 Izvršna  i zakonodavna tijela</t>
  </si>
  <si>
    <t>Izvor  1.1. opći prihodi i primici</t>
  </si>
  <si>
    <t>3</t>
  </si>
  <si>
    <t>31</t>
  </si>
  <si>
    <t>32</t>
  </si>
  <si>
    <t>Financijski rashodi</t>
  </si>
  <si>
    <t>Ostali rashodi</t>
  </si>
  <si>
    <t>Aktivnost A100001 Financiranje redovne djelatnosti Općine</t>
  </si>
  <si>
    <t>Aktivnost A100002 Osobni automobil</t>
  </si>
  <si>
    <t>Kapitalni projekt K100001 Nabava dugotrajne imovine za općinske prostorije</t>
  </si>
  <si>
    <t xml:space="preserve">Aktivnost A100003 Vanjski suradnici </t>
  </si>
  <si>
    <t>Aktivnost A100004 Financiranje rada stranaka, izbora, izborne promidžbe</t>
  </si>
  <si>
    <t>Aktivnost T100001 Sanacija zgrade općine</t>
  </si>
  <si>
    <t>PROGRAM 1001</t>
  </si>
  <si>
    <t>Zaštita i spašavanje</t>
  </si>
  <si>
    <t>Funkcijska klasifikacija  0320 Usluge protupožarne zaštite</t>
  </si>
  <si>
    <t>38</t>
  </si>
  <si>
    <t>Funkcijska klasifikacija  0360 Rashodi za javni red i sigurnost koji nisu drugdje svrstani</t>
  </si>
  <si>
    <t>Rashodi za nbavu nefinancijske imovine</t>
  </si>
  <si>
    <t>PROGRAM 1003</t>
  </si>
  <si>
    <t>Stočni sajam i tržnica</t>
  </si>
  <si>
    <t>Funkcijska klasifikacija  0411 Opći ekonomski i trgovački poslovi</t>
  </si>
  <si>
    <t>Funkcijska klasifikacija  0490 Ekonomski poslovi koji nisu drugdje svrstani</t>
  </si>
  <si>
    <t>Aktivnost A100101 Financiranje djelatnosti DVD-a i planovi zaštite od požara</t>
  </si>
  <si>
    <t>Aktivnost A100102 Financiranje DVD-a sezonski vatrogasci</t>
  </si>
  <si>
    <t>Aktivnost A100103 Financiranje HGSS</t>
  </si>
  <si>
    <t>Aktivnost A100104  Financiranje crvenog križa</t>
  </si>
  <si>
    <t>Aktivnost A100105 Naknade ostalim sudionicima Zaštite i spašavanja</t>
  </si>
  <si>
    <t>Aktivnost T100101 Prevencija krimaninaliteta u SDŽ</t>
  </si>
  <si>
    <t>Aktivnost A100301 Trgovi i tržnice - izgradnja, održavnje i projektiranje</t>
  </si>
  <si>
    <t>PROGRAM 1002</t>
  </si>
  <si>
    <t>Održavanje objekata i uređenje komunalne infrastrukture</t>
  </si>
  <si>
    <t>Aktivnost A100302 Održavanje i uređenje javnog WC</t>
  </si>
  <si>
    <t>Aktivnost A100201 Prometna infrastruktura - priprema, projektiranje, sanacija, rekonstrukcija i izgradnja</t>
  </si>
  <si>
    <t>Funkcijska klasifikacija  0451 Cestovni promet</t>
  </si>
  <si>
    <t>Aktivnost A100202 Poljski putevi - priprema, projektiranje, sanacija, rekonstrukcija i izgradnja</t>
  </si>
  <si>
    <t>Aktivnost A100203 Javne, hortikulturne i druge površine - izgradnja, uređenje i održavanje</t>
  </si>
  <si>
    <t>Aktivnost A100204 Ulična rasvjeta</t>
  </si>
  <si>
    <t>Funkcijska klasifikacija  0640 Ulična rasvjeta</t>
  </si>
  <si>
    <t>Aktivnost A100205 Mrtvačnica i groblja - izgradnja i uređenje</t>
  </si>
  <si>
    <t>PROGRAM 1004</t>
  </si>
  <si>
    <t>Turističke aktivnosti</t>
  </si>
  <si>
    <t>Aktivnost A100401 Uređenje turističke infrastrukture</t>
  </si>
  <si>
    <t>Funkcijska klasifikacija  0473 Turizam</t>
  </si>
  <si>
    <t>PROGRAM 1005</t>
  </si>
  <si>
    <t>Program izgradnje komunalnih građevina</t>
  </si>
  <si>
    <t>Kapitalni projekt K100501 Razvoj gospodarske zone</t>
  </si>
  <si>
    <t xml:space="preserve">Kapitalni projekt K100502 Prometna infrastruktura- priprema, projektiranje, sanacija, rekonstrukcija i izgradnja </t>
  </si>
  <si>
    <t>Kapitalni projekt K100503 Odvodnja - priprema, projektiranje, rekostrukcija i izgradnja</t>
  </si>
  <si>
    <t>Funkcijska klasifikacija  0455 Promet cjevovodima i ostali promet</t>
  </si>
  <si>
    <t>Kapitalni projekt K100504 Infrastruktura u poljoprivredi</t>
  </si>
  <si>
    <t>PROGRAM 1006</t>
  </si>
  <si>
    <t xml:space="preserve"> Prostorno uređenje i unapređenje stanovanja</t>
  </si>
  <si>
    <t>Aktivnost A100601 Opskrba pitkom vodom</t>
  </si>
  <si>
    <t>Funkcijska klasifikacija  0630 Opskrba vodom</t>
  </si>
  <si>
    <t>Kapitalni projekt K100601 Prostorni planovi, strateški planovi  i ostala dokumentacija - izrada</t>
  </si>
  <si>
    <t>Funkcijska klasifikacija  0660 Rashodi vezani uz stanovanje i komunalne pogodnosti</t>
  </si>
  <si>
    <t>Kapitalni projekt K100602 Dječja, sportska igrališta i odmarališta (uređenje, sanacija, izgradnja)</t>
  </si>
  <si>
    <t>Funkcijska klasifikacija  0610 Razvoj stanovanja</t>
  </si>
  <si>
    <t>Kapitalni projekt K100603 Razvoj nove stambene zone</t>
  </si>
  <si>
    <t>PROGRAM 1007</t>
  </si>
  <si>
    <t>Program zaštite okoliša i životne sredine</t>
  </si>
  <si>
    <t>Aktivnost A100701 Deratizacija i dezinsekcija</t>
  </si>
  <si>
    <t>Aktivnost A100702 Higijeničarska služba, zaštita životinja i veterinarske usluge</t>
  </si>
  <si>
    <t>Funkcijska klasifikacija  0560 Poslovi i usluge zaštite okoliša koji nisu drugdje svrstani</t>
  </si>
  <si>
    <t>Aktivnost A100703 Sanacija odlagališta, zbrinjavanje otpada</t>
  </si>
  <si>
    <t>Kapitalni projekt K100701 Oprema za skupljanje otpada</t>
  </si>
  <si>
    <t>Funkcijska klasifikacija  0510 Gospodarenje otpadom</t>
  </si>
  <si>
    <t>Aktivnost A100704 Naknada za deponij</t>
  </si>
  <si>
    <t>PROGRAM 1008</t>
  </si>
  <si>
    <t>Potrebe u kulturi, rekreacija i šport</t>
  </si>
  <si>
    <t>Aktivnost A100801 Potrebe u kulturi</t>
  </si>
  <si>
    <t>Funkcijska klasifikacija  0820 Službe kulture</t>
  </si>
  <si>
    <t>Aktivnost A100802 Kulturna baština Općine Zadvarje</t>
  </si>
  <si>
    <t>Aktivnost A100803 Potpore u športu (Športska i Lovačka društva)</t>
  </si>
  <si>
    <t>Funkcijska klasifikacija  0810 Službe rekreacije i sporta</t>
  </si>
  <si>
    <t>Aktivnost A100804 Potpore udrugama</t>
  </si>
  <si>
    <t>Aktivnost A100805 Organizacija "Zadvarski šušur" i smotra klapa</t>
  </si>
  <si>
    <t>Aktivnost A100806 Potpore vjerskim zajednicama</t>
  </si>
  <si>
    <t>Kapitalni projekt K100801 Održavanje spomenika - Tvrđava Duare</t>
  </si>
  <si>
    <t>Kapitalni projekt K100802 Uređenje i opremanje "Doma kulture"</t>
  </si>
  <si>
    <t>PROGRAM 1009</t>
  </si>
  <si>
    <t>Obrazovanje (Osnovno,srednje,visoko)</t>
  </si>
  <si>
    <t>Aktivnost A100901 Stipendije i jednokratne pomoći</t>
  </si>
  <si>
    <t>Naknade građanima i kućanstvima na temelju osiguranja i druge naknade</t>
  </si>
  <si>
    <t>Funkcijska klasifikacija  0941 Visoka naobrazba I i II stupanj</t>
  </si>
  <si>
    <t>Aktivnost A100902 Prijevoz učenika i studenata</t>
  </si>
  <si>
    <t>Funkcijska klasifikacija  0922 Više srednjoškolsko obrazovanje</t>
  </si>
  <si>
    <t>PROGRAM 1010</t>
  </si>
  <si>
    <t>Dječiji vrtić</t>
  </si>
  <si>
    <t>Aktivnost A101001 Dječiji vrtić</t>
  </si>
  <si>
    <t>Funkcijska klasifikacija  1040 Obitelj i djeca</t>
  </si>
  <si>
    <t>PROGRAM 1011</t>
  </si>
  <si>
    <t>Pomoć obiteljima i kućanstvima</t>
  </si>
  <si>
    <t xml:space="preserve">Aktivnost A101101 Porodiljne naknade </t>
  </si>
  <si>
    <t>Aktivnost A101102 Pomoć obiteljima i kućanstvima</t>
  </si>
  <si>
    <t>Funkcijska klasifikacija  1090 Aktivnosti socijalne zaštite koje nisu drugdje svrstane</t>
  </si>
  <si>
    <t>Aktivnost A101103 Pomoć neprofitnim socijalnim organizacijama</t>
  </si>
  <si>
    <t>Aktivnost A101104 Troškovi prijevoza građanstvo</t>
  </si>
  <si>
    <t>Aktivnost T100002 Zapošljavanje - programi i pomoći središnje države</t>
  </si>
  <si>
    <t>Pomoći dane u inozemstvo i unutar općeg proračuna</t>
  </si>
  <si>
    <t>01</t>
  </si>
  <si>
    <t>Opće javne usluge</t>
  </si>
  <si>
    <t>011</t>
  </si>
  <si>
    <t xml:space="preserve">Izvršna i zakonodavna tijela, financijski i fiskalni poslovi, vanjski poslovi </t>
  </si>
  <si>
    <t>0111</t>
  </si>
  <si>
    <t xml:space="preserve">Izvršna i zakonodavna tijela </t>
  </si>
  <si>
    <t>0112</t>
  </si>
  <si>
    <t xml:space="preserve">Financijski i fiskalni poslovi </t>
  </si>
  <si>
    <t>03</t>
  </si>
  <si>
    <t>Javni red i sigurnost</t>
  </si>
  <si>
    <t>032</t>
  </si>
  <si>
    <t>Usluge protupožarne zaštite</t>
  </si>
  <si>
    <t>0320</t>
  </si>
  <si>
    <t>036</t>
  </si>
  <si>
    <t>Rashodi za javni red i sigurnost</t>
  </si>
  <si>
    <t>0360</t>
  </si>
  <si>
    <t>Rashodi za javni red i sigurnost koji nisu drugdje svrstani</t>
  </si>
  <si>
    <t>04</t>
  </si>
  <si>
    <t>Ekonomski poslovi</t>
  </si>
  <si>
    <t>041</t>
  </si>
  <si>
    <t>Opći ekonomski, trgovački i poslovi vezani uz rad</t>
  </si>
  <si>
    <t>0411</t>
  </si>
  <si>
    <t>Opći ekonomski i trgovački poslovi</t>
  </si>
  <si>
    <t>0412</t>
  </si>
  <si>
    <t>Opći poslovi vezani uz rad</t>
  </si>
  <si>
    <t>042</t>
  </si>
  <si>
    <t>Poljoprivreda, šumarstvo, ribarstvo i lov</t>
  </si>
  <si>
    <t>0421</t>
  </si>
  <si>
    <t>Poljoprivreda</t>
  </si>
  <si>
    <t>0422</t>
  </si>
  <si>
    <t>Ribarstvo i lov</t>
  </si>
  <si>
    <t>045</t>
  </si>
  <si>
    <t>Promet</t>
  </si>
  <si>
    <t>0451</t>
  </si>
  <si>
    <t>Cestovni promet</t>
  </si>
  <si>
    <t>047</t>
  </si>
  <si>
    <t>Ostale industrije</t>
  </si>
  <si>
    <t>0473</t>
  </si>
  <si>
    <t>Turizam</t>
  </si>
  <si>
    <t>0474</t>
  </si>
  <si>
    <t>Višenamjenski razvojni projekti</t>
  </si>
  <si>
    <t>049</t>
  </si>
  <si>
    <t>Ekonomski poslovi koji nisu drugdje svrstani</t>
  </si>
  <si>
    <t>0490</t>
  </si>
  <si>
    <t>05</t>
  </si>
  <si>
    <t>Zaštita okoliša</t>
  </si>
  <si>
    <t>051</t>
  </si>
  <si>
    <t>Gospodarenje otpadom</t>
  </si>
  <si>
    <t>0510</t>
  </si>
  <si>
    <t>056</t>
  </si>
  <si>
    <t>Poslovi i usluge zaštite okoliša koji nisu drugdje svrstani</t>
  </si>
  <si>
    <t>0560</t>
  </si>
  <si>
    <t>06</t>
  </si>
  <si>
    <t>Usluge unapređenja stanovanja i zajednice</t>
  </si>
  <si>
    <t>061</t>
  </si>
  <si>
    <t>Razvoj stanovanja</t>
  </si>
  <si>
    <t>0610</t>
  </si>
  <si>
    <t>062</t>
  </si>
  <si>
    <t>Razvoj zajednice</t>
  </si>
  <si>
    <t>0620</t>
  </si>
  <si>
    <t>063</t>
  </si>
  <si>
    <t>Opskrba vodom</t>
  </si>
  <si>
    <t>0630</t>
  </si>
  <si>
    <t>064</t>
  </si>
  <si>
    <t>Ulična rasvjeta</t>
  </si>
  <si>
    <t>0640</t>
  </si>
  <si>
    <t>066</t>
  </si>
  <si>
    <t>Rashodi vezani uz stanovanje i komunalne pogodnosti</t>
  </si>
  <si>
    <t>0660</t>
  </si>
  <si>
    <t>08</t>
  </si>
  <si>
    <t>Rekreacija, kultura i religija</t>
  </si>
  <si>
    <t>081</t>
  </si>
  <si>
    <t>Službe rekreacije i sporta</t>
  </si>
  <si>
    <t>0810</t>
  </si>
  <si>
    <t>082</t>
  </si>
  <si>
    <t>Službe kulture</t>
  </si>
  <si>
    <t>0820</t>
  </si>
  <si>
    <t>083</t>
  </si>
  <si>
    <t>Službe emitiranja i izdavanja</t>
  </si>
  <si>
    <t>084</t>
  </si>
  <si>
    <t>Religijske i druge službe zajednice</t>
  </si>
  <si>
    <t>0840</t>
  </si>
  <si>
    <t>09</t>
  </si>
  <si>
    <t>Obrazovanje</t>
  </si>
  <si>
    <t>091</t>
  </si>
  <si>
    <t xml:space="preserve">Predškolsko i osnovno obrazovanje </t>
  </si>
  <si>
    <t>0911</t>
  </si>
  <si>
    <t>Predškolsko obrazovanje</t>
  </si>
  <si>
    <t>0912</t>
  </si>
  <si>
    <t>Osnovno obrazovanje</t>
  </si>
  <si>
    <t>092</t>
  </si>
  <si>
    <t xml:space="preserve">Srednjoškolsko obrazovanje </t>
  </si>
  <si>
    <t>0922</t>
  </si>
  <si>
    <t>Više srednjoškolsko obrazovanje</t>
  </si>
  <si>
    <t>094</t>
  </si>
  <si>
    <t>Visoka naobrazba</t>
  </si>
  <si>
    <t>0941</t>
  </si>
  <si>
    <t>Visoka naobrazba I i II stupanj</t>
  </si>
  <si>
    <t>Socijalna zaštita</t>
  </si>
  <si>
    <t>Obitelj i djeca</t>
  </si>
  <si>
    <t>109</t>
  </si>
  <si>
    <t>Aktivnosti socijalne zaštite koje nisu drugdje svrstane</t>
  </si>
  <si>
    <t>1090</t>
  </si>
  <si>
    <t>UKUPNO:</t>
  </si>
  <si>
    <t>0455</t>
  </si>
  <si>
    <t>Promet cjevovodima i ostali promet</t>
  </si>
  <si>
    <t>Funkcijska klasifikacija  0840 Religijske i druge službe zajednice</t>
  </si>
  <si>
    <t>Pomoći iz inozemstva (darovnice) i od subjekata unutar opće države</t>
  </si>
  <si>
    <t>Prihodi od upravnih i administrativnih pristojbi, pristojbi po posebnim propisima i naknada</t>
  </si>
  <si>
    <t>Prihodi od prodaje proizvoda i robe te pruženih usluga i prihodi od donacija</t>
  </si>
  <si>
    <t>Prihodi od prodaje proizvedene dugotrajne imovine</t>
  </si>
  <si>
    <t>Subvencije</t>
  </si>
  <si>
    <t>Kazne, upravne mjere i ostali prihodi</t>
  </si>
  <si>
    <t>Projekcija proračuna
za 2027.</t>
  </si>
  <si>
    <t>7 Prihodi od prodaje ili zamjene nefinancijske imovine i naknade s naslova osiguranja</t>
  </si>
  <si>
    <t>71 prihodi od prodaje ili zamjene nefinancijske imovine i naknade s naslova osiguranja</t>
  </si>
  <si>
    <t>8 Namjenski primici</t>
  </si>
  <si>
    <t>81 Namjeski primici od zaduženja</t>
  </si>
  <si>
    <t>107</t>
  </si>
  <si>
    <t>Socijalna pomoć stanovništvu koje nije obuhvaćeno redovnim socijalnim programima</t>
  </si>
  <si>
    <t>1070</t>
  </si>
  <si>
    <t xml:space="preserve">Otplata glavnice primljenih kredita i zajmova od kreditnih i ostalih financijskih institucija izvan javnog sektora
</t>
  </si>
  <si>
    <t>PRORAČUN OPĆINE ZADVARJE ZA 2026. I PROJEKCIJA ZA 2027. I 2028. GODINU</t>
  </si>
  <si>
    <t>Izvršenje 2024.</t>
  </si>
  <si>
    <t>Tekući plan 2025.</t>
  </si>
  <si>
    <t>Plan za 2026.</t>
  </si>
  <si>
    <t>Projekcija proračuna
za 2028.</t>
  </si>
  <si>
    <t>Izvršenje 2024</t>
  </si>
  <si>
    <t>3 Vlastiti prihodi</t>
  </si>
  <si>
    <t>Izvor  3.1. Vlastiti prihodi</t>
  </si>
  <si>
    <t>Izvor  5.2.1 Pomoći S-D županija</t>
  </si>
  <si>
    <t>522 Pomoći S-D županija</t>
  </si>
  <si>
    <t>Izvor  6.1. Donacije</t>
  </si>
  <si>
    <t>Izvor  5.0. Pomoći iz državnog proračuna</t>
  </si>
  <si>
    <t>Kapitalni projekt K100504 Vodopskrba - priprema, projektiranje, rekostrukcija i izgradnja</t>
  </si>
  <si>
    <t>31 Vlastiti prihodi</t>
  </si>
  <si>
    <t>4 Prihodi za posebne namjene</t>
  </si>
  <si>
    <t xml:space="preserve">  40 Prihodi od komunalne naknade i komunalnog doprinosa</t>
  </si>
  <si>
    <t>43 Ostali prihodi za posebne namjene</t>
  </si>
  <si>
    <t>5 Pomoći</t>
  </si>
  <si>
    <t>50 Pomoći iz državnog proračuna</t>
  </si>
  <si>
    <t>51 Programi unije</t>
  </si>
  <si>
    <t>52 Ostale pomoći</t>
  </si>
  <si>
    <t>56 Fondovi EU</t>
  </si>
  <si>
    <t>Izvor 4.0. Prihodi od komunalne naknade i komunalnog doprinosa</t>
  </si>
  <si>
    <t>Izvor 4.2. Ostali prihodi za posebne namjene</t>
  </si>
  <si>
    <t>Izvor  5.2.2. Pomoći S-D Županija</t>
  </si>
  <si>
    <t>6 Donacije</t>
  </si>
  <si>
    <t xml:space="preserve">   61 Prihod od donacija</t>
  </si>
  <si>
    <t>Izvor  5.6. Fondovi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</si>
</sst>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\ [$€-1]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b/>
      <sz val="16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51"/>
        <bgColor indexed="13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41"/>
        <bgColor indexed="4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19"/>
      </patternFill>
    </fill>
    <fill>
      <patternFill patternType="solid">
        <fgColor indexed="44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15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</borders>
  <cellStyleXfs count="536">
    <xf numFmtId="0" fontId="0" fillId="0" borderId="0"/>
    <xf numFmtId="0" fontId="15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6" fillId="3" borderId="0" applyNumberFormat="0" applyBorder="0" applyAlignment="0" applyProtection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3" borderId="3" applyNumberFormat="0" applyProtection="0">
      <alignment vertical="center"/>
    </xf>
    <xf numFmtId="0" fontId="19" fillId="3" borderId="3" applyNumberFormat="0" applyProtection="0">
      <alignment vertical="center"/>
    </xf>
    <xf numFmtId="0" fontId="6" fillId="3" borderId="3" applyNumberFormat="0" applyProtection="0">
      <alignment horizontal="left" vertical="center" indent="1"/>
    </xf>
    <xf numFmtId="0" fontId="6" fillId="3" borderId="3" applyNumberFormat="0" applyProtection="0">
      <alignment horizontal="left" vertical="top" indent="1"/>
    </xf>
    <xf numFmtId="0" fontId="6" fillId="4" borderId="0" applyNumberFormat="0" applyProtection="0">
      <alignment horizontal="left" vertical="center" indent="1"/>
    </xf>
    <xf numFmtId="0" fontId="3" fillId="2" borderId="3" applyNumberFormat="0" applyProtection="0">
      <alignment horizontal="right" vertical="center"/>
    </xf>
    <xf numFmtId="0" fontId="3" fillId="5" borderId="3" applyNumberFormat="0" applyProtection="0">
      <alignment horizontal="right" vertical="center"/>
    </xf>
    <xf numFmtId="0" fontId="3" fillId="6" borderId="3" applyNumberFormat="0" applyProtection="0">
      <alignment horizontal="right" vertical="center"/>
    </xf>
    <xf numFmtId="0" fontId="3" fillId="7" borderId="3" applyNumberFormat="0" applyProtection="0">
      <alignment horizontal="right" vertical="center"/>
    </xf>
    <xf numFmtId="0" fontId="3" fillId="8" borderId="3" applyNumberFormat="0" applyProtection="0">
      <alignment horizontal="right" vertical="center"/>
    </xf>
    <xf numFmtId="0" fontId="3" fillId="9" borderId="3" applyNumberFormat="0" applyProtection="0">
      <alignment horizontal="right" vertical="center"/>
    </xf>
    <xf numFmtId="0" fontId="3" fillId="10" borderId="3" applyNumberFormat="0" applyProtection="0">
      <alignment horizontal="right" vertical="center"/>
    </xf>
    <xf numFmtId="0" fontId="3" fillId="11" borderId="3" applyNumberFormat="0" applyProtection="0">
      <alignment horizontal="right" vertical="center"/>
    </xf>
    <xf numFmtId="0" fontId="3" fillId="12" borderId="3" applyNumberFormat="0" applyProtection="0">
      <alignment horizontal="right" vertical="center"/>
    </xf>
    <xf numFmtId="0" fontId="6" fillId="13" borderId="4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5" fillId="15" borderId="0" applyNumberFormat="0" applyProtection="0">
      <alignment horizontal="left" vertical="center" indent="1"/>
    </xf>
    <xf numFmtId="0" fontId="6" fillId="4" borderId="3" applyNumberFormat="0" applyProtection="0">
      <alignment horizontal="center" vertical="top"/>
    </xf>
    <xf numFmtId="0" fontId="3" fillId="14" borderId="0" applyNumberFormat="0" applyProtection="0">
      <alignment horizontal="left" vertical="center" indent="1"/>
    </xf>
    <xf numFmtId="0" fontId="3" fillId="4" borderId="0" applyNumberFormat="0" applyProtection="0">
      <alignment horizontal="left" vertical="center" indent="1"/>
    </xf>
    <xf numFmtId="0" fontId="9" fillId="15" borderId="3" applyNumberFormat="0" applyProtection="0">
      <alignment horizontal="left" vertical="center" indent="1"/>
    </xf>
    <xf numFmtId="0" fontId="9" fillId="15" borderId="3" applyNumberFormat="0" applyProtection="0">
      <alignment horizontal="left" vertical="top" indent="1"/>
    </xf>
    <xf numFmtId="0" fontId="9" fillId="4" borderId="3" applyNumberFormat="0" applyProtection="0">
      <alignment horizontal="left" vertical="center" indent="1"/>
    </xf>
    <xf numFmtId="0" fontId="7" fillId="4" borderId="3" applyNumberFormat="0" applyProtection="0">
      <alignment horizontal="left" vertical="top" indent="1"/>
    </xf>
    <xf numFmtId="0" fontId="7" fillId="16" borderId="3" applyNumberFormat="0" applyProtection="0">
      <alignment horizontal="left" vertical="center" indent="1"/>
    </xf>
    <xf numFmtId="0" fontId="7" fillId="16" borderId="3" applyNumberFormat="0" applyProtection="0">
      <alignment horizontal="left" vertical="top" indent="1"/>
    </xf>
    <xf numFmtId="0" fontId="7" fillId="14" borderId="3" applyNumberFormat="0" applyProtection="0">
      <alignment horizontal="left" vertical="center" indent="1"/>
    </xf>
    <xf numFmtId="0" fontId="7" fillId="14" borderId="3" applyNumberFormat="0" applyProtection="0">
      <alignment horizontal="left" vertical="top" indent="1"/>
    </xf>
    <xf numFmtId="0" fontId="3" fillId="17" borderId="3" applyNumberFormat="0" applyProtection="0">
      <alignment vertical="center"/>
    </xf>
    <xf numFmtId="0" fontId="20" fillId="17" borderId="3" applyNumberFormat="0" applyProtection="0">
      <alignment vertical="center"/>
    </xf>
    <xf numFmtId="0" fontId="3" fillId="17" borderId="3" applyNumberFormat="0" applyProtection="0">
      <alignment horizontal="left" vertical="center" indent="1"/>
    </xf>
    <xf numFmtId="0" fontId="3" fillId="17" borderId="3" applyNumberFormat="0" applyProtection="0">
      <alignment horizontal="left" vertical="top" indent="1"/>
    </xf>
    <xf numFmtId="0" fontId="21" fillId="14" borderId="3" applyNumberFormat="0" applyProtection="0">
      <alignment horizontal="right" vertical="center"/>
    </xf>
    <xf numFmtId="0" fontId="20" fillId="14" borderId="3" applyNumberFormat="0" applyProtection="0">
      <alignment horizontal="right" vertical="center"/>
    </xf>
    <xf numFmtId="0" fontId="3" fillId="4" borderId="3" applyNumberFormat="0" applyProtection="0">
      <alignment horizontal="left" vertical="center" indent="1"/>
    </xf>
    <xf numFmtId="0" fontId="6" fillId="4" borderId="3" applyNumberFormat="0" applyProtection="0">
      <alignment horizontal="center" vertical="top" wrapText="1"/>
    </xf>
    <xf numFmtId="0" fontId="22" fillId="18" borderId="0" applyNumberFormat="0" applyProtection="0">
      <alignment horizontal="left" vertical="center" indent="1"/>
    </xf>
    <xf numFmtId="0" fontId="23" fillId="14" borderId="3" applyNumberFormat="0" applyProtection="0">
      <alignment horizontal="right" vertical="center"/>
    </xf>
    <xf numFmtId="0" fontId="50" fillId="0" borderId="0">
      <alignment vertical="top"/>
      <protection locked="0"/>
    </xf>
    <xf numFmtId="0" fontId="51" fillId="0" borderId="0"/>
    <xf numFmtId="0" fontId="9" fillId="28" borderId="12">
      <alignment horizontal="center" vertical="top" wrapText="1"/>
    </xf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48" fillId="0" borderId="0"/>
    <xf numFmtId="0" fontId="48" fillId="0" borderId="0"/>
    <xf numFmtId="0" fontId="36" fillId="0" borderId="0"/>
    <xf numFmtId="0" fontId="36" fillId="0" borderId="0"/>
    <xf numFmtId="0" fontId="36" fillId="0" borderId="0"/>
    <xf numFmtId="4" fontId="37" fillId="29" borderId="11" applyNumberFormat="0" applyProtection="0">
      <alignment vertical="center"/>
    </xf>
    <xf numFmtId="0" fontId="6" fillId="3" borderId="3" applyNumberFormat="0" applyProtection="0">
      <alignment vertical="center"/>
    </xf>
    <xf numFmtId="0" fontId="6" fillId="3" borderId="3" applyNumberFormat="0" applyProtection="0">
      <alignment vertical="center"/>
    </xf>
    <xf numFmtId="0" fontId="6" fillId="3" borderId="3" applyNumberFormat="0" applyProtection="0">
      <alignment vertical="center"/>
    </xf>
    <xf numFmtId="0" fontId="6" fillId="3" borderId="3" applyNumberFormat="0" applyProtection="0">
      <alignment vertical="center"/>
    </xf>
    <xf numFmtId="0" fontId="6" fillId="3" borderId="3" applyNumberFormat="0" applyProtection="0">
      <alignment vertical="center"/>
    </xf>
    <xf numFmtId="0" fontId="6" fillId="3" borderId="3" applyNumberFormat="0" applyProtection="0">
      <alignment vertical="center"/>
    </xf>
    <xf numFmtId="0" fontId="6" fillId="3" borderId="3" applyNumberFormat="0" applyProtection="0">
      <alignment vertical="center"/>
    </xf>
    <xf numFmtId="4" fontId="38" fillId="29" borderId="11" applyNumberFormat="0" applyProtection="0">
      <alignment vertical="center"/>
    </xf>
    <xf numFmtId="0" fontId="19" fillId="3" borderId="3" applyNumberFormat="0" applyProtection="0">
      <alignment vertical="center"/>
    </xf>
    <xf numFmtId="0" fontId="19" fillId="3" borderId="3" applyNumberFormat="0" applyProtection="0">
      <alignment vertical="center"/>
    </xf>
    <xf numFmtId="0" fontId="19" fillId="3" borderId="3" applyNumberFormat="0" applyProtection="0">
      <alignment vertical="center"/>
    </xf>
    <xf numFmtId="0" fontId="19" fillId="3" borderId="3" applyNumberFormat="0" applyProtection="0">
      <alignment vertical="center"/>
    </xf>
    <xf numFmtId="0" fontId="19" fillId="3" borderId="3" applyNumberFormat="0" applyProtection="0">
      <alignment vertical="center"/>
    </xf>
    <xf numFmtId="0" fontId="19" fillId="3" borderId="3" applyNumberFormat="0" applyProtection="0">
      <alignment vertical="center"/>
    </xf>
    <xf numFmtId="0" fontId="19" fillId="3" borderId="3" applyNumberFormat="0" applyProtection="0">
      <alignment vertical="center"/>
    </xf>
    <xf numFmtId="4" fontId="37" fillId="29" borderId="11" applyNumberFormat="0" applyProtection="0">
      <alignment horizontal="left" vertical="center" indent="1"/>
    </xf>
    <xf numFmtId="0" fontId="6" fillId="3" borderId="3" applyNumberFormat="0" applyProtection="0">
      <alignment horizontal="left" vertical="center" indent="1"/>
    </xf>
    <xf numFmtId="0" fontId="6" fillId="3" borderId="3" applyNumberFormat="0" applyProtection="0">
      <alignment horizontal="left" vertical="center" indent="1"/>
    </xf>
    <xf numFmtId="0" fontId="6" fillId="3" borderId="3" applyNumberFormat="0" applyProtection="0">
      <alignment horizontal="left" vertical="center" indent="1"/>
    </xf>
    <xf numFmtId="0" fontId="6" fillId="3" borderId="3" applyNumberFormat="0" applyProtection="0">
      <alignment horizontal="left" vertical="center" indent="1"/>
    </xf>
    <xf numFmtId="0" fontId="6" fillId="3" borderId="3" applyNumberFormat="0" applyProtection="0">
      <alignment horizontal="left" vertical="center" indent="1"/>
    </xf>
    <xf numFmtId="0" fontId="6" fillId="3" borderId="3" applyNumberFormat="0" applyProtection="0">
      <alignment horizontal="left" vertical="center" indent="1"/>
    </xf>
    <xf numFmtId="0" fontId="6" fillId="3" borderId="3" applyNumberFormat="0" applyProtection="0">
      <alignment horizontal="left" vertical="center" indent="1"/>
    </xf>
    <xf numFmtId="4" fontId="37" fillId="29" borderId="11" applyNumberFormat="0" applyProtection="0">
      <alignment horizontal="left" vertical="center" indent="1"/>
    </xf>
    <xf numFmtId="0" fontId="6" fillId="3" borderId="3" applyNumberFormat="0" applyProtection="0">
      <alignment horizontal="left" vertical="top" indent="1"/>
    </xf>
    <xf numFmtId="0" fontId="6" fillId="3" borderId="3" applyNumberFormat="0" applyProtection="0">
      <alignment horizontal="left" vertical="top" indent="1"/>
    </xf>
    <xf numFmtId="0" fontId="6" fillId="3" borderId="3" applyNumberFormat="0" applyProtection="0">
      <alignment horizontal="left" vertical="top" indent="1"/>
    </xf>
    <xf numFmtId="0" fontId="6" fillId="3" borderId="3" applyNumberFormat="0" applyProtection="0">
      <alignment horizontal="left" vertical="top" indent="1"/>
    </xf>
    <xf numFmtId="0" fontId="6" fillId="3" borderId="3" applyNumberFormat="0" applyProtection="0">
      <alignment horizontal="left" vertical="top" indent="1"/>
    </xf>
    <xf numFmtId="0" fontId="6" fillId="3" borderId="3" applyNumberFormat="0" applyProtection="0">
      <alignment horizontal="left" vertical="top" indent="1"/>
    </xf>
    <xf numFmtId="0" fontId="6" fillId="3" borderId="3" applyNumberFormat="0" applyProtection="0">
      <alignment horizontal="left" vertical="top" indent="1"/>
    </xf>
    <xf numFmtId="0" fontId="9" fillId="27" borderId="11" applyNumberFormat="0" applyProtection="0">
      <alignment horizontal="left" vertical="center" indent="1"/>
    </xf>
    <xf numFmtId="0" fontId="6" fillId="4" borderId="0" applyNumberFormat="0" applyProtection="0">
      <alignment horizontal="left" vertical="center" indent="1"/>
    </xf>
    <xf numFmtId="0" fontId="6" fillId="4" borderId="0" applyNumberFormat="0" applyProtection="0">
      <alignment horizontal="left" vertical="center" indent="1"/>
    </xf>
    <xf numFmtId="0" fontId="6" fillId="4" borderId="0" applyNumberFormat="0" applyProtection="0">
      <alignment horizontal="left" vertical="center" indent="1"/>
    </xf>
    <xf numFmtId="0" fontId="6" fillId="4" borderId="0" applyNumberFormat="0" applyProtection="0">
      <alignment horizontal="left" vertical="center" indent="1"/>
    </xf>
    <xf numFmtId="0" fontId="6" fillId="4" borderId="0" applyNumberFormat="0" applyProtection="0">
      <alignment horizontal="left" vertical="center" indent="1"/>
    </xf>
    <xf numFmtId="0" fontId="6" fillId="4" borderId="0" applyNumberFormat="0" applyProtection="0">
      <alignment horizontal="left" vertical="center" indent="1"/>
    </xf>
    <xf numFmtId="0" fontId="6" fillId="4" borderId="0" applyNumberFormat="0" applyProtection="0">
      <alignment horizontal="left" vertical="center" indent="1"/>
    </xf>
    <xf numFmtId="4" fontId="37" fillId="30" borderId="11" applyNumberFormat="0" applyProtection="0">
      <alignment horizontal="right" vertical="center"/>
    </xf>
    <xf numFmtId="0" fontId="3" fillId="2" borderId="3" applyNumberFormat="0" applyProtection="0">
      <alignment horizontal="right" vertical="center"/>
    </xf>
    <xf numFmtId="0" fontId="3" fillId="2" borderId="3" applyNumberFormat="0" applyProtection="0">
      <alignment horizontal="right" vertical="center"/>
    </xf>
    <xf numFmtId="0" fontId="3" fillId="2" borderId="3" applyNumberFormat="0" applyProtection="0">
      <alignment horizontal="right" vertical="center"/>
    </xf>
    <xf numFmtId="0" fontId="3" fillId="2" borderId="3" applyNumberFormat="0" applyProtection="0">
      <alignment horizontal="right" vertical="center"/>
    </xf>
    <xf numFmtId="0" fontId="3" fillId="2" borderId="3" applyNumberFormat="0" applyProtection="0">
      <alignment horizontal="right" vertical="center"/>
    </xf>
    <xf numFmtId="0" fontId="3" fillId="2" borderId="3" applyNumberFormat="0" applyProtection="0">
      <alignment horizontal="right" vertical="center"/>
    </xf>
    <xf numFmtId="0" fontId="3" fillId="2" borderId="3" applyNumberFormat="0" applyProtection="0">
      <alignment horizontal="right" vertical="center"/>
    </xf>
    <xf numFmtId="4" fontId="37" fillId="31" borderId="11" applyNumberFormat="0" applyProtection="0">
      <alignment horizontal="right" vertical="center"/>
    </xf>
    <xf numFmtId="0" fontId="3" fillId="5" borderId="3" applyNumberFormat="0" applyProtection="0">
      <alignment horizontal="right" vertical="center"/>
    </xf>
    <xf numFmtId="0" fontId="3" fillId="5" borderId="3" applyNumberFormat="0" applyProtection="0">
      <alignment horizontal="right" vertical="center"/>
    </xf>
    <xf numFmtId="0" fontId="3" fillId="5" borderId="3" applyNumberFormat="0" applyProtection="0">
      <alignment horizontal="right" vertical="center"/>
    </xf>
    <xf numFmtId="0" fontId="3" fillId="5" borderId="3" applyNumberFormat="0" applyProtection="0">
      <alignment horizontal="right" vertical="center"/>
    </xf>
    <xf numFmtId="0" fontId="3" fillId="5" borderId="3" applyNumberFormat="0" applyProtection="0">
      <alignment horizontal="right" vertical="center"/>
    </xf>
    <xf numFmtId="0" fontId="3" fillId="5" borderId="3" applyNumberFormat="0" applyProtection="0">
      <alignment horizontal="right" vertical="center"/>
    </xf>
    <xf numFmtId="0" fontId="3" fillId="5" borderId="3" applyNumberFormat="0" applyProtection="0">
      <alignment horizontal="right" vertical="center"/>
    </xf>
    <xf numFmtId="4" fontId="37" fillId="32" borderId="11" applyNumberFormat="0" applyProtection="0">
      <alignment horizontal="right" vertical="center"/>
    </xf>
    <xf numFmtId="0" fontId="3" fillId="6" borderId="3" applyNumberFormat="0" applyProtection="0">
      <alignment horizontal="right" vertical="center"/>
    </xf>
    <xf numFmtId="0" fontId="3" fillId="6" borderId="3" applyNumberFormat="0" applyProtection="0">
      <alignment horizontal="right" vertical="center"/>
    </xf>
    <xf numFmtId="0" fontId="3" fillId="6" borderId="3" applyNumberFormat="0" applyProtection="0">
      <alignment horizontal="right" vertical="center"/>
    </xf>
    <xf numFmtId="0" fontId="3" fillId="6" borderId="3" applyNumberFormat="0" applyProtection="0">
      <alignment horizontal="right" vertical="center"/>
    </xf>
    <xf numFmtId="0" fontId="3" fillId="6" borderId="3" applyNumberFormat="0" applyProtection="0">
      <alignment horizontal="right" vertical="center"/>
    </xf>
    <xf numFmtId="0" fontId="3" fillId="6" borderId="3" applyNumberFormat="0" applyProtection="0">
      <alignment horizontal="right" vertical="center"/>
    </xf>
    <xf numFmtId="0" fontId="3" fillId="6" borderId="3" applyNumberFormat="0" applyProtection="0">
      <alignment horizontal="right" vertical="center"/>
    </xf>
    <xf numFmtId="4" fontId="37" fillId="33" borderId="11" applyNumberFormat="0" applyProtection="0">
      <alignment horizontal="right" vertical="center"/>
    </xf>
    <xf numFmtId="0" fontId="3" fillId="7" borderId="3" applyNumberFormat="0" applyProtection="0">
      <alignment horizontal="right" vertical="center"/>
    </xf>
    <xf numFmtId="0" fontId="3" fillId="7" borderId="3" applyNumberFormat="0" applyProtection="0">
      <alignment horizontal="right" vertical="center"/>
    </xf>
    <xf numFmtId="0" fontId="3" fillId="7" borderId="3" applyNumberFormat="0" applyProtection="0">
      <alignment horizontal="right" vertical="center"/>
    </xf>
    <xf numFmtId="0" fontId="3" fillId="7" borderId="3" applyNumberFormat="0" applyProtection="0">
      <alignment horizontal="right" vertical="center"/>
    </xf>
    <xf numFmtId="0" fontId="3" fillId="7" borderId="3" applyNumberFormat="0" applyProtection="0">
      <alignment horizontal="right" vertical="center"/>
    </xf>
    <xf numFmtId="0" fontId="3" fillId="7" borderId="3" applyNumberFormat="0" applyProtection="0">
      <alignment horizontal="right" vertical="center"/>
    </xf>
    <xf numFmtId="0" fontId="3" fillId="7" borderId="3" applyNumberFormat="0" applyProtection="0">
      <alignment horizontal="right" vertical="center"/>
    </xf>
    <xf numFmtId="4" fontId="37" fillId="34" borderId="11" applyNumberFormat="0" applyProtection="0">
      <alignment horizontal="right" vertical="center"/>
    </xf>
    <xf numFmtId="0" fontId="3" fillId="8" borderId="3" applyNumberFormat="0" applyProtection="0">
      <alignment horizontal="right" vertical="center"/>
    </xf>
    <xf numFmtId="0" fontId="3" fillId="8" borderId="3" applyNumberFormat="0" applyProtection="0">
      <alignment horizontal="right" vertical="center"/>
    </xf>
    <xf numFmtId="0" fontId="3" fillId="8" borderId="3" applyNumberFormat="0" applyProtection="0">
      <alignment horizontal="right" vertical="center"/>
    </xf>
    <xf numFmtId="0" fontId="3" fillId="8" borderId="3" applyNumberFormat="0" applyProtection="0">
      <alignment horizontal="right" vertical="center"/>
    </xf>
    <xf numFmtId="0" fontId="3" fillId="8" borderId="3" applyNumberFormat="0" applyProtection="0">
      <alignment horizontal="right" vertical="center"/>
    </xf>
    <xf numFmtId="0" fontId="3" fillId="8" borderId="3" applyNumberFormat="0" applyProtection="0">
      <alignment horizontal="right" vertical="center"/>
    </xf>
    <xf numFmtId="0" fontId="3" fillId="8" borderId="3" applyNumberFormat="0" applyProtection="0">
      <alignment horizontal="right" vertical="center"/>
    </xf>
    <xf numFmtId="4" fontId="37" fillId="35" borderId="11" applyNumberFormat="0" applyProtection="0">
      <alignment horizontal="right" vertical="center"/>
    </xf>
    <xf numFmtId="0" fontId="3" fillId="9" borderId="3" applyNumberFormat="0" applyProtection="0">
      <alignment horizontal="right" vertical="center"/>
    </xf>
    <xf numFmtId="0" fontId="3" fillId="9" borderId="3" applyNumberFormat="0" applyProtection="0">
      <alignment horizontal="right" vertical="center"/>
    </xf>
    <xf numFmtId="0" fontId="3" fillId="9" borderId="3" applyNumberFormat="0" applyProtection="0">
      <alignment horizontal="right" vertical="center"/>
    </xf>
    <xf numFmtId="0" fontId="3" fillId="9" borderId="3" applyNumberFormat="0" applyProtection="0">
      <alignment horizontal="right" vertical="center"/>
    </xf>
    <xf numFmtId="0" fontId="3" fillId="9" borderId="3" applyNumberFormat="0" applyProtection="0">
      <alignment horizontal="right" vertical="center"/>
    </xf>
    <xf numFmtId="0" fontId="3" fillId="9" borderId="3" applyNumberFormat="0" applyProtection="0">
      <alignment horizontal="right" vertical="center"/>
    </xf>
    <xf numFmtId="0" fontId="3" fillId="9" borderId="3" applyNumberFormat="0" applyProtection="0">
      <alignment horizontal="right" vertical="center"/>
    </xf>
    <xf numFmtId="4" fontId="37" fillId="36" borderId="11" applyNumberFormat="0" applyProtection="0">
      <alignment horizontal="right" vertical="center"/>
    </xf>
    <xf numFmtId="0" fontId="3" fillId="10" borderId="3" applyNumberFormat="0" applyProtection="0">
      <alignment horizontal="right" vertical="center"/>
    </xf>
    <xf numFmtId="0" fontId="3" fillId="10" borderId="3" applyNumberFormat="0" applyProtection="0">
      <alignment horizontal="right" vertical="center"/>
    </xf>
    <xf numFmtId="0" fontId="3" fillId="10" borderId="3" applyNumberFormat="0" applyProtection="0">
      <alignment horizontal="right" vertical="center"/>
    </xf>
    <xf numFmtId="0" fontId="3" fillId="10" borderId="3" applyNumberFormat="0" applyProtection="0">
      <alignment horizontal="right" vertical="center"/>
    </xf>
    <xf numFmtId="0" fontId="3" fillId="10" borderId="3" applyNumberFormat="0" applyProtection="0">
      <alignment horizontal="right" vertical="center"/>
    </xf>
    <xf numFmtId="0" fontId="3" fillId="10" borderId="3" applyNumberFormat="0" applyProtection="0">
      <alignment horizontal="right" vertical="center"/>
    </xf>
    <xf numFmtId="0" fontId="3" fillId="10" borderId="3" applyNumberFormat="0" applyProtection="0">
      <alignment horizontal="right" vertical="center"/>
    </xf>
    <xf numFmtId="4" fontId="37" fillId="37" borderId="11" applyNumberFormat="0" applyProtection="0">
      <alignment horizontal="right" vertical="center"/>
    </xf>
    <xf numFmtId="0" fontId="3" fillId="11" borderId="3" applyNumberFormat="0" applyProtection="0">
      <alignment horizontal="right" vertical="center"/>
    </xf>
    <xf numFmtId="0" fontId="3" fillId="11" borderId="3" applyNumberFormat="0" applyProtection="0">
      <alignment horizontal="right" vertical="center"/>
    </xf>
    <xf numFmtId="0" fontId="3" fillId="11" borderId="3" applyNumberFormat="0" applyProtection="0">
      <alignment horizontal="right" vertical="center"/>
    </xf>
    <xf numFmtId="0" fontId="3" fillId="11" borderId="3" applyNumberFormat="0" applyProtection="0">
      <alignment horizontal="right" vertical="center"/>
    </xf>
    <xf numFmtId="0" fontId="3" fillId="11" borderId="3" applyNumberFormat="0" applyProtection="0">
      <alignment horizontal="right" vertical="center"/>
    </xf>
    <xf numFmtId="0" fontId="3" fillId="11" borderId="3" applyNumberFormat="0" applyProtection="0">
      <alignment horizontal="right" vertical="center"/>
    </xf>
    <xf numFmtId="0" fontId="3" fillId="11" borderId="3" applyNumberFormat="0" applyProtection="0">
      <alignment horizontal="right" vertical="center"/>
    </xf>
    <xf numFmtId="4" fontId="37" fillId="38" borderId="11" applyNumberFormat="0" applyProtection="0">
      <alignment horizontal="right" vertical="center"/>
    </xf>
    <xf numFmtId="0" fontId="3" fillId="12" borderId="3" applyNumberFormat="0" applyProtection="0">
      <alignment horizontal="right" vertical="center"/>
    </xf>
    <xf numFmtId="0" fontId="3" fillId="12" borderId="3" applyNumberFormat="0" applyProtection="0">
      <alignment horizontal="right" vertical="center"/>
    </xf>
    <xf numFmtId="0" fontId="3" fillId="12" borderId="3" applyNumberFormat="0" applyProtection="0">
      <alignment horizontal="right" vertical="center"/>
    </xf>
    <xf numFmtId="0" fontId="3" fillId="12" borderId="3" applyNumberFormat="0" applyProtection="0">
      <alignment horizontal="right" vertical="center"/>
    </xf>
    <xf numFmtId="0" fontId="3" fillId="12" borderId="3" applyNumberFormat="0" applyProtection="0">
      <alignment horizontal="right" vertical="center"/>
    </xf>
    <xf numFmtId="0" fontId="3" fillId="12" borderId="3" applyNumberFormat="0" applyProtection="0">
      <alignment horizontal="right" vertical="center"/>
    </xf>
    <xf numFmtId="0" fontId="3" fillId="12" borderId="3" applyNumberFormat="0" applyProtection="0">
      <alignment horizontal="right" vertical="center"/>
    </xf>
    <xf numFmtId="4" fontId="39" fillId="39" borderId="11" applyNumberFormat="0" applyProtection="0">
      <alignment horizontal="left" vertical="center" indent="1"/>
    </xf>
    <xf numFmtId="0" fontId="6" fillId="13" borderId="4" applyNumberFormat="0" applyProtection="0">
      <alignment horizontal="left" vertical="center" indent="1"/>
    </xf>
    <xf numFmtId="0" fontId="6" fillId="13" borderId="4" applyNumberFormat="0" applyProtection="0">
      <alignment horizontal="left" vertical="center" indent="1"/>
    </xf>
    <xf numFmtId="0" fontId="6" fillId="13" borderId="4" applyNumberFormat="0" applyProtection="0">
      <alignment horizontal="left" vertical="center" indent="1"/>
    </xf>
    <xf numFmtId="0" fontId="6" fillId="13" borderId="4" applyNumberFormat="0" applyProtection="0">
      <alignment horizontal="left" vertical="center" indent="1"/>
    </xf>
    <xf numFmtId="0" fontId="6" fillId="13" borderId="4" applyNumberFormat="0" applyProtection="0">
      <alignment horizontal="left" vertical="center" indent="1"/>
    </xf>
    <xf numFmtId="0" fontId="6" fillId="13" borderId="4" applyNumberFormat="0" applyProtection="0">
      <alignment horizontal="left" vertical="center" indent="1"/>
    </xf>
    <xf numFmtId="0" fontId="6" fillId="13" borderId="4" applyNumberFormat="0" applyProtection="0">
      <alignment horizontal="left" vertical="center" indent="1"/>
    </xf>
    <xf numFmtId="4" fontId="37" fillId="40" borderId="13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0" fontId="5" fillId="15" borderId="0" applyNumberFormat="0" applyProtection="0">
      <alignment horizontal="left" vertical="center" indent="1"/>
    </xf>
    <xf numFmtId="0" fontId="5" fillId="15" borderId="0" applyNumberFormat="0" applyProtection="0">
      <alignment horizontal="left" vertical="center" indent="1"/>
    </xf>
    <xf numFmtId="0" fontId="5" fillId="15" borderId="0" applyNumberFormat="0" applyProtection="0">
      <alignment horizontal="left" vertical="center" indent="1"/>
    </xf>
    <xf numFmtId="0" fontId="5" fillId="15" borderId="0" applyNumberFormat="0" applyProtection="0">
      <alignment horizontal="left" vertical="center" indent="1"/>
    </xf>
    <xf numFmtId="0" fontId="5" fillId="15" borderId="0" applyNumberFormat="0" applyProtection="0">
      <alignment horizontal="left" vertical="center" indent="1"/>
    </xf>
    <xf numFmtId="0" fontId="5" fillId="15" borderId="0" applyNumberFormat="0" applyProtection="0">
      <alignment horizontal="left" vertical="center" indent="1"/>
    </xf>
    <xf numFmtId="0" fontId="5" fillId="15" borderId="0" applyNumberFormat="0" applyProtection="0">
      <alignment horizontal="left" vertical="center" indent="1"/>
    </xf>
    <xf numFmtId="0" fontId="40" fillId="27" borderId="11" applyNumberFormat="0" applyProtection="0">
      <alignment horizontal="center" vertical="center"/>
    </xf>
    <xf numFmtId="0" fontId="6" fillId="4" borderId="3" applyNumberFormat="0" applyProtection="0">
      <alignment horizontal="center" vertical="top"/>
    </xf>
    <xf numFmtId="0" fontId="6" fillId="4" borderId="3" applyNumberFormat="0" applyProtection="0">
      <alignment horizontal="center" vertical="top"/>
    </xf>
    <xf numFmtId="0" fontId="6" fillId="4" borderId="3" applyNumberFormat="0" applyProtection="0">
      <alignment horizontal="center" vertical="top"/>
    </xf>
    <xf numFmtId="0" fontId="6" fillId="4" borderId="3" applyNumberFormat="0" applyProtection="0">
      <alignment horizontal="center" vertical="top"/>
    </xf>
    <xf numFmtId="0" fontId="6" fillId="4" borderId="3" applyNumberFormat="0" applyProtection="0">
      <alignment horizontal="center" vertical="top"/>
    </xf>
    <xf numFmtId="0" fontId="6" fillId="4" borderId="3" applyNumberFormat="0" applyProtection="0">
      <alignment horizontal="center" vertical="top"/>
    </xf>
    <xf numFmtId="0" fontId="6" fillId="4" borderId="3" applyNumberFormat="0" applyProtection="0">
      <alignment horizontal="center" vertical="top"/>
    </xf>
    <xf numFmtId="4" fontId="3" fillId="40" borderId="11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4" fontId="3" fillId="42" borderId="11" applyNumberFormat="0" applyProtection="0">
      <alignment horizontal="left" vertical="center" indent="1"/>
    </xf>
    <xf numFmtId="0" fontId="3" fillId="4" borderId="0" applyNumberFormat="0" applyProtection="0">
      <alignment horizontal="left" vertical="center" indent="1"/>
    </xf>
    <xf numFmtId="0" fontId="3" fillId="4" borderId="0" applyNumberFormat="0" applyProtection="0">
      <alignment horizontal="left" vertical="center" indent="1"/>
    </xf>
    <xf numFmtId="0" fontId="3" fillId="4" borderId="0" applyNumberFormat="0" applyProtection="0">
      <alignment horizontal="left" vertical="center" indent="1"/>
    </xf>
    <xf numFmtId="0" fontId="3" fillId="4" borderId="0" applyNumberFormat="0" applyProtection="0">
      <alignment horizontal="left" vertical="center" indent="1"/>
    </xf>
    <xf numFmtId="0" fontId="3" fillId="4" borderId="0" applyNumberFormat="0" applyProtection="0">
      <alignment horizontal="left" vertical="center" indent="1"/>
    </xf>
    <xf numFmtId="0" fontId="3" fillId="4" borderId="0" applyNumberFormat="0" applyProtection="0">
      <alignment horizontal="left" vertical="center" indent="1"/>
    </xf>
    <xf numFmtId="0" fontId="3" fillId="4" borderId="0" applyNumberFormat="0" applyProtection="0">
      <alignment horizontal="left" vertical="center" indent="1"/>
    </xf>
    <xf numFmtId="0" fontId="7" fillId="42" borderId="11" applyNumberFormat="0" applyProtection="0">
      <alignment horizontal="left" vertical="center" wrapText="1" indent="1"/>
    </xf>
    <xf numFmtId="0" fontId="9" fillId="15" borderId="3" applyNumberFormat="0" applyProtection="0">
      <alignment horizontal="left" vertical="center" indent="1"/>
    </xf>
    <xf numFmtId="0" fontId="9" fillId="15" borderId="3" applyNumberFormat="0" applyProtection="0">
      <alignment horizontal="left" vertical="center" indent="1"/>
    </xf>
    <xf numFmtId="0" fontId="9" fillId="15" borderId="3" applyNumberFormat="0" applyProtection="0">
      <alignment horizontal="left" vertical="center" indent="1"/>
    </xf>
    <xf numFmtId="0" fontId="9" fillId="15" borderId="3" applyNumberFormat="0" applyProtection="0">
      <alignment horizontal="left" vertical="center" indent="1"/>
    </xf>
    <xf numFmtId="0" fontId="9" fillId="15" borderId="3" applyNumberFormat="0" applyProtection="0">
      <alignment horizontal="left" vertical="center" indent="1"/>
    </xf>
    <xf numFmtId="0" fontId="9" fillId="15" borderId="3" applyNumberFormat="0" applyProtection="0">
      <alignment horizontal="left" vertical="center" indent="1"/>
    </xf>
    <xf numFmtId="0" fontId="9" fillId="15" borderId="3" applyNumberFormat="0" applyProtection="0">
      <alignment horizontal="left" vertical="center" indent="1"/>
    </xf>
    <xf numFmtId="0" fontId="7" fillId="42" borderId="11" applyNumberFormat="0" applyProtection="0">
      <alignment horizontal="left" vertical="center" indent="1"/>
    </xf>
    <xf numFmtId="0" fontId="9" fillId="15" borderId="3" applyNumberFormat="0" applyProtection="0">
      <alignment horizontal="left" vertical="top" indent="1"/>
    </xf>
    <xf numFmtId="0" fontId="9" fillId="15" borderId="3" applyNumberFormat="0" applyProtection="0">
      <alignment horizontal="left" vertical="top" indent="1"/>
    </xf>
    <xf numFmtId="0" fontId="9" fillId="15" borderId="3" applyNumberFormat="0" applyProtection="0">
      <alignment horizontal="left" vertical="top" indent="1"/>
    </xf>
    <xf numFmtId="0" fontId="9" fillId="15" borderId="3" applyNumberFormat="0" applyProtection="0">
      <alignment horizontal="left" vertical="top" indent="1"/>
    </xf>
    <xf numFmtId="0" fontId="9" fillId="15" borderId="3" applyNumberFormat="0" applyProtection="0">
      <alignment horizontal="left" vertical="top" indent="1"/>
    </xf>
    <xf numFmtId="0" fontId="9" fillId="15" borderId="3" applyNumberFormat="0" applyProtection="0">
      <alignment horizontal="left" vertical="top" indent="1"/>
    </xf>
    <xf numFmtId="0" fontId="9" fillId="15" borderId="3" applyNumberFormat="0" applyProtection="0">
      <alignment horizontal="left" vertical="top" indent="1"/>
    </xf>
    <xf numFmtId="0" fontId="7" fillId="43" borderId="11" applyNumberFormat="0" applyProtection="0">
      <alignment horizontal="left" vertical="center" wrapText="1" indent="1"/>
    </xf>
    <xf numFmtId="0" fontId="9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0" fontId="7" fillId="43" borderId="11" applyNumberFormat="0" applyProtection="0">
      <alignment horizontal="left" vertical="center" indent="1"/>
    </xf>
    <xf numFmtId="0" fontId="7" fillId="4" borderId="3" applyNumberFormat="0" applyProtection="0">
      <alignment horizontal="left" vertical="top" indent="1"/>
    </xf>
    <xf numFmtId="0" fontId="7" fillId="4" borderId="3" applyNumberFormat="0" applyProtection="0">
      <alignment horizontal="left" vertical="top" indent="1"/>
    </xf>
    <xf numFmtId="0" fontId="7" fillId="4" borderId="3" applyNumberFormat="0" applyProtection="0">
      <alignment horizontal="left" vertical="top" indent="1"/>
    </xf>
    <xf numFmtId="0" fontId="7" fillId="4" borderId="3" applyNumberFormat="0" applyProtection="0">
      <alignment horizontal="left" vertical="top" indent="1"/>
    </xf>
    <xf numFmtId="0" fontId="7" fillId="4" borderId="3" applyNumberFormat="0" applyProtection="0">
      <alignment horizontal="left" vertical="top" indent="1"/>
    </xf>
    <xf numFmtId="0" fontId="7" fillId="4" borderId="3" applyNumberFormat="0" applyProtection="0">
      <alignment horizontal="left" vertical="top" indent="1"/>
    </xf>
    <xf numFmtId="0" fontId="7" fillId="4" borderId="3" applyNumberFormat="0" applyProtection="0">
      <alignment horizontal="left" vertical="top" indent="1"/>
    </xf>
    <xf numFmtId="0" fontId="7" fillId="28" borderId="11" applyNumberFormat="0" applyProtection="0">
      <alignment horizontal="left" vertical="center" wrapText="1" indent="1"/>
    </xf>
    <xf numFmtId="0" fontId="7" fillId="44" borderId="3" applyNumberFormat="0" applyProtection="0">
      <alignment horizontal="left" vertical="center" indent="1"/>
    </xf>
    <xf numFmtId="0" fontId="7" fillId="16" borderId="3" applyNumberFormat="0" applyProtection="0">
      <alignment horizontal="left" vertical="center" indent="1"/>
    </xf>
    <xf numFmtId="0" fontId="7" fillId="16" borderId="3" applyNumberFormat="0" applyProtection="0">
      <alignment horizontal="left" vertical="center" indent="1"/>
    </xf>
    <xf numFmtId="0" fontId="7" fillId="16" borderId="3" applyNumberFormat="0" applyProtection="0">
      <alignment horizontal="left" vertical="center" indent="1"/>
    </xf>
    <xf numFmtId="0" fontId="7" fillId="16" borderId="3" applyNumberFormat="0" applyProtection="0">
      <alignment horizontal="left" vertical="center" indent="1"/>
    </xf>
    <xf numFmtId="0" fontId="7" fillId="16" borderId="3" applyNumberFormat="0" applyProtection="0">
      <alignment horizontal="left" vertical="center" indent="1"/>
    </xf>
    <xf numFmtId="0" fontId="7" fillId="16" borderId="3" applyNumberFormat="0" applyProtection="0">
      <alignment horizontal="left" vertical="center" indent="1"/>
    </xf>
    <xf numFmtId="0" fontId="7" fillId="16" borderId="3" applyNumberFormat="0" applyProtection="0">
      <alignment horizontal="left" vertical="center" indent="1"/>
    </xf>
    <xf numFmtId="0" fontId="7" fillId="44" borderId="3" applyNumberFormat="0" applyProtection="0">
      <alignment horizontal="left" vertical="center" indent="1"/>
    </xf>
    <xf numFmtId="0" fontId="7" fillId="44" borderId="3" applyNumberFormat="0" applyProtection="0">
      <alignment horizontal="left" vertical="center" indent="1"/>
    </xf>
    <xf numFmtId="0" fontId="7" fillId="44" borderId="3" applyNumberFormat="0" applyProtection="0">
      <alignment horizontal="left" vertical="center" indent="1"/>
    </xf>
    <xf numFmtId="0" fontId="7" fillId="28" borderId="11" applyNumberFormat="0" applyProtection="0">
      <alignment horizontal="left" vertical="center" indent="1"/>
    </xf>
    <xf numFmtId="0" fontId="7" fillId="16" borderId="3" applyNumberFormat="0" applyProtection="0">
      <alignment horizontal="left" vertical="top" indent="1"/>
    </xf>
    <xf numFmtId="0" fontId="7" fillId="16" borderId="3" applyNumberFormat="0" applyProtection="0">
      <alignment horizontal="left" vertical="top" indent="1"/>
    </xf>
    <xf numFmtId="0" fontId="7" fillId="16" borderId="3" applyNumberFormat="0" applyProtection="0">
      <alignment horizontal="left" vertical="top" indent="1"/>
    </xf>
    <xf numFmtId="0" fontId="7" fillId="16" borderId="3" applyNumberFormat="0" applyProtection="0">
      <alignment horizontal="left" vertical="top" indent="1"/>
    </xf>
    <xf numFmtId="0" fontId="7" fillId="16" borderId="3" applyNumberFormat="0" applyProtection="0">
      <alignment horizontal="left" vertical="top" indent="1"/>
    </xf>
    <xf numFmtId="0" fontId="7" fillId="16" borderId="3" applyNumberFormat="0" applyProtection="0">
      <alignment horizontal="left" vertical="top" indent="1"/>
    </xf>
    <xf numFmtId="0" fontId="7" fillId="16" borderId="3" applyNumberFormat="0" applyProtection="0">
      <alignment horizontal="left" vertical="top" indent="1"/>
    </xf>
    <xf numFmtId="0" fontId="7" fillId="45" borderId="11" applyNumberFormat="0" applyProtection="0">
      <alignment horizontal="left" vertical="center" wrapText="1" indent="1"/>
    </xf>
    <xf numFmtId="0" fontId="7" fillId="14" borderId="3" applyNumberFormat="0" applyProtection="0">
      <alignment horizontal="left" vertical="center" indent="1"/>
    </xf>
    <xf numFmtId="0" fontId="7" fillId="14" borderId="3" applyNumberFormat="0" applyProtection="0">
      <alignment horizontal="left" vertical="center" indent="1"/>
    </xf>
    <xf numFmtId="0" fontId="7" fillId="14" borderId="3" applyNumberFormat="0" applyProtection="0">
      <alignment horizontal="left" vertical="center" indent="1"/>
    </xf>
    <xf numFmtId="0" fontId="7" fillId="14" borderId="3" applyNumberFormat="0" applyProtection="0">
      <alignment horizontal="left" vertical="center" indent="1"/>
    </xf>
    <xf numFmtId="0" fontId="7" fillId="14" borderId="3" applyNumberFormat="0" applyProtection="0">
      <alignment horizontal="left" vertical="center" indent="1"/>
    </xf>
    <xf numFmtId="0" fontId="7" fillId="14" borderId="3" applyNumberFormat="0" applyProtection="0">
      <alignment horizontal="left" vertical="center" indent="1"/>
    </xf>
    <xf numFmtId="0" fontId="7" fillId="14" borderId="3" applyNumberFormat="0" applyProtection="0">
      <alignment horizontal="left" vertical="center" indent="1"/>
    </xf>
    <xf numFmtId="0" fontId="7" fillId="45" borderId="11" applyNumberFormat="0" applyProtection="0">
      <alignment horizontal="left" vertical="center" indent="1"/>
    </xf>
    <xf numFmtId="0" fontId="7" fillId="14" borderId="3" applyNumberFormat="0" applyProtection="0">
      <alignment horizontal="left" vertical="top" indent="1"/>
    </xf>
    <xf numFmtId="0" fontId="7" fillId="14" borderId="3" applyNumberFormat="0" applyProtection="0">
      <alignment horizontal="left" vertical="top" indent="1"/>
    </xf>
    <xf numFmtId="0" fontId="7" fillId="14" borderId="3" applyNumberFormat="0" applyProtection="0">
      <alignment horizontal="left" vertical="top" indent="1"/>
    </xf>
    <xf numFmtId="0" fontId="7" fillId="14" borderId="3" applyNumberFormat="0" applyProtection="0">
      <alignment horizontal="left" vertical="top" indent="1"/>
    </xf>
    <xf numFmtId="0" fontId="7" fillId="14" borderId="3" applyNumberFormat="0" applyProtection="0">
      <alignment horizontal="left" vertical="top" indent="1"/>
    </xf>
    <xf numFmtId="0" fontId="7" fillId="14" borderId="3" applyNumberFormat="0" applyProtection="0">
      <alignment horizontal="left" vertical="top" indent="1"/>
    </xf>
    <xf numFmtId="0" fontId="7" fillId="14" borderId="3" applyNumberFormat="0" applyProtection="0">
      <alignment horizontal="left" vertical="top" indent="1"/>
    </xf>
    <xf numFmtId="0" fontId="7" fillId="0" borderId="0"/>
    <xf numFmtId="4" fontId="37" fillId="46" borderId="11" applyNumberFormat="0" applyProtection="0">
      <alignment vertical="center"/>
    </xf>
    <xf numFmtId="0" fontId="3" fillId="17" borderId="3" applyNumberFormat="0" applyProtection="0">
      <alignment vertical="center"/>
    </xf>
    <xf numFmtId="0" fontId="3" fillId="17" borderId="3" applyNumberFormat="0" applyProtection="0">
      <alignment vertical="center"/>
    </xf>
    <xf numFmtId="0" fontId="3" fillId="17" borderId="3" applyNumberFormat="0" applyProtection="0">
      <alignment vertical="center"/>
    </xf>
    <xf numFmtId="0" fontId="3" fillId="17" borderId="3" applyNumberFormat="0" applyProtection="0">
      <alignment vertical="center"/>
    </xf>
    <xf numFmtId="0" fontId="3" fillId="17" borderId="3" applyNumberFormat="0" applyProtection="0">
      <alignment vertical="center"/>
    </xf>
    <xf numFmtId="0" fontId="3" fillId="17" borderId="3" applyNumberFormat="0" applyProtection="0">
      <alignment vertical="center"/>
    </xf>
    <xf numFmtId="0" fontId="3" fillId="17" borderId="3" applyNumberFormat="0" applyProtection="0">
      <alignment vertical="center"/>
    </xf>
    <xf numFmtId="4" fontId="38" fillId="46" borderId="11" applyNumberFormat="0" applyProtection="0">
      <alignment vertical="center"/>
    </xf>
    <xf numFmtId="0" fontId="20" fillId="17" borderId="3" applyNumberFormat="0" applyProtection="0">
      <alignment vertical="center"/>
    </xf>
    <xf numFmtId="0" fontId="20" fillId="17" borderId="3" applyNumberFormat="0" applyProtection="0">
      <alignment vertical="center"/>
    </xf>
    <xf numFmtId="0" fontId="20" fillId="17" borderId="3" applyNumberFormat="0" applyProtection="0">
      <alignment vertical="center"/>
    </xf>
    <xf numFmtId="0" fontId="20" fillId="17" borderId="3" applyNumberFormat="0" applyProtection="0">
      <alignment vertical="center"/>
    </xf>
    <xf numFmtId="0" fontId="20" fillId="17" borderId="3" applyNumberFormat="0" applyProtection="0">
      <alignment vertical="center"/>
    </xf>
    <xf numFmtId="0" fontId="20" fillId="17" borderId="3" applyNumberFormat="0" applyProtection="0">
      <alignment vertical="center"/>
    </xf>
    <xf numFmtId="0" fontId="20" fillId="17" borderId="3" applyNumberFormat="0" applyProtection="0">
      <alignment vertical="center"/>
    </xf>
    <xf numFmtId="4" fontId="37" fillId="46" borderId="11" applyNumberFormat="0" applyProtection="0">
      <alignment horizontal="left" vertical="center" indent="1"/>
    </xf>
    <xf numFmtId="0" fontId="3" fillId="17" borderId="3" applyNumberFormat="0" applyProtection="0">
      <alignment horizontal="left" vertical="center" indent="1"/>
    </xf>
    <xf numFmtId="0" fontId="3" fillId="17" borderId="3" applyNumberFormat="0" applyProtection="0">
      <alignment horizontal="left" vertical="center" indent="1"/>
    </xf>
    <xf numFmtId="0" fontId="3" fillId="17" borderId="3" applyNumberFormat="0" applyProtection="0">
      <alignment horizontal="left" vertical="center" indent="1"/>
    </xf>
    <xf numFmtId="0" fontId="3" fillId="17" borderId="3" applyNumberFormat="0" applyProtection="0">
      <alignment horizontal="left" vertical="center" indent="1"/>
    </xf>
    <xf numFmtId="0" fontId="3" fillId="17" borderId="3" applyNumberFormat="0" applyProtection="0">
      <alignment horizontal="left" vertical="center" indent="1"/>
    </xf>
    <xf numFmtId="0" fontId="3" fillId="17" borderId="3" applyNumberFormat="0" applyProtection="0">
      <alignment horizontal="left" vertical="center" indent="1"/>
    </xf>
    <xf numFmtId="0" fontId="3" fillId="17" borderId="3" applyNumberFormat="0" applyProtection="0">
      <alignment horizontal="left" vertical="center" indent="1"/>
    </xf>
    <xf numFmtId="4" fontId="37" fillId="46" borderId="11" applyNumberFormat="0" applyProtection="0">
      <alignment horizontal="left" vertical="center" indent="1"/>
    </xf>
    <xf numFmtId="0" fontId="3" fillId="17" borderId="3" applyNumberFormat="0" applyProtection="0">
      <alignment horizontal="left" vertical="top" indent="1"/>
    </xf>
    <xf numFmtId="0" fontId="3" fillId="17" borderId="3" applyNumberFormat="0" applyProtection="0">
      <alignment horizontal="left" vertical="top" indent="1"/>
    </xf>
    <xf numFmtId="0" fontId="3" fillId="17" borderId="3" applyNumberFormat="0" applyProtection="0">
      <alignment horizontal="left" vertical="top" indent="1"/>
    </xf>
    <xf numFmtId="0" fontId="3" fillId="17" borderId="3" applyNumberFormat="0" applyProtection="0">
      <alignment horizontal="left" vertical="top" indent="1"/>
    </xf>
    <xf numFmtId="0" fontId="3" fillId="17" borderId="3" applyNumberFormat="0" applyProtection="0">
      <alignment horizontal="left" vertical="top" indent="1"/>
    </xf>
    <xf numFmtId="0" fontId="3" fillId="17" borderId="3" applyNumberFormat="0" applyProtection="0">
      <alignment horizontal="left" vertical="top" indent="1"/>
    </xf>
    <xf numFmtId="0" fontId="3" fillId="17" borderId="3" applyNumberFormat="0" applyProtection="0">
      <alignment horizontal="left" vertical="top" indent="1"/>
    </xf>
    <xf numFmtId="4" fontId="37" fillId="40" borderId="11" applyNumberFormat="0" applyProtection="0">
      <alignment horizontal="right" vertical="center"/>
    </xf>
    <xf numFmtId="4" fontId="37" fillId="47" borderId="3" applyNumberFormat="0" applyProtection="0">
      <alignment horizontal="right" vertical="center"/>
    </xf>
    <xf numFmtId="0" fontId="21" fillId="14" borderId="3" applyNumberFormat="0" applyProtection="0">
      <alignment horizontal="right" vertical="center"/>
    </xf>
    <xf numFmtId="0" fontId="21" fillId="14" borderId="3" applyNumberFormat="0" applyProtection="0">
      <alignment horizontal="right" vertical="center"/>
    </xf>
    <xf numFmtId="0" fontId="21" fillId="14" borderId="3" applyNumberFormat="0" applyProtection="0">
      <alignment horizontal="right" vertical="center"/>
    </xf>
    <xf numFmtId="0" fontId="21" fillId="14" borderId="3" applyNumberFormat="0" applyProtection="0">
      <alignment horizontal="right" vertical="center"/>
    </xf>
    <xf numFmtId="0" fontId="21" fillId="14" borderId="3" applyNumberFormat="0" applyProtection="0">
      <alignment horizontal="right" vertical="center"/>
    </xf>
    <xf numFmtId="0" fontId="21" fillId="14" borderId="3" applyNumberFormat="0" applyProtection="0">
      <alignment horizontal="right" vertical="center"/>
    </xf>
    <xf numFmtId="0" fontId="21" fillId="14" borderId="3" applyNumberFormat="0" applyProtection="0">
      <alignment horizontal="right" vertical="center"/>
    </xf>
    <xf numFmtId="4" fontId="37" fillId="47" borderId="3" applyNumberFormat="0" applyProtection="0">
      <alignment horizontal="right" vertical="center"/>
    </xf>
    <xf numFmtId="4" fontId="37" fillId="47" borderId="3" applyNumberFormat="0" applyProtection="0">
      <alignment horizontal="right" vertical="center"/>
    </xf>
    <xf numFmtId="4" fontId="37" fillId="47" borderId="3" applyNumberFormat="0" applyProtection="0">
      <alignment horizontal="right" vertical="center"/>
    </xf>
    <xf numFmtId="4" fontId="38" fillId="40" borderId="11" applyNumberFormat="0" applyProtection="0">
      <alignment horizontal="right" vertical="center"/>
    </xf>
    <xf numFmtId="0" fontId="20" fillId="14" borderId="3" applyNumberFormat="0" applyProtection="0">
      <alignment horizontal="right" vertical="center"/>
    </xf>
    <xf numFmtId="0" fontId="20" fillId="14" borderId="3" applyNumberFormat="0" applyProtection="0">
      <alignment horizontal="right" vertical="center"/>
    </xf>
    <xf numFmtId="0" fontId="20" fillId="14" borderId="3" applyNumberFormat="0" applyProtection="0">
      <alignment horizontal="right" vertical="center"/>
    </xf>
    <xf numFmtId="0" fontId="20" fillId="14" borderId="3" applyNumberFormat="0" applyProtection="0">
      <alignment horizontal="right" vertical="center"/>
    </xf>
    <xf numFmtId="0" fontId="20" fillId="14" borderId="3" applyNumberFormat="0" applyProtection="0">
      <alignment horizontal="right" vertical="center"/>
    </xf>
    <xf numFmtId="0" fontId="20" fillId="14" borderId="3" applyNumberFormat="0" applyProtection="0">
      <alignment horizontal="right" vertical="center"/>
    </xf>
    <xf numFmtId="0" fontId="20" fillId="14" borderId="3" applyNumberFormat="0" applyProtection="0">
      <alignment horizontal="right" vertical="center"/>
    </xf>
    <xf numFmtId="0" fontId="7" fillId="45" borderId="11" applyNumberFormat="0" applyProtection="0">
      <alignment horizontal="left" vertical="center" indent="1"/>
    </xf>
    <xf numFmtId="0" fontId="3" fillId="4" borderId="3" applyNumberFormat="0" applyProtection="0">
      <alignment horizontal="left" vertical="center" indent="1"/>
    </xf>
    <xf numFmtId="0" fontId="3" fillId="4" borderId="3" applyNumberFormat="0" applyProtection="0">
      <alignment horizontal="left" vertical="center" indent="1"/>
    </xf>
    <xf numFmtId="0" fontId="3" fillId="4" borderId="3" applyNumberFormat="0" applyProtection="0">
      <alignment horizontal="left" vertical="center" indent="1"/>
    </xf>
    <xf numFmtId="0" fontId="3" fillId="4" borderId="3" applyNumberFormat="0" applyProtection="0">
      <alignment horizontal="left" vertical="center" indent="1"/>
    </xf>
    <xf numFmtId="0" fontId="3" fillId="4" borderId="3" applyNumberFormat="0" applyProtection="0">
      <alignment horizontal="left" vertical="center" indent="1"/>
    </xf>
    <xf numFmtId="0" fontId="3" fillId="4" borderId="3" applyNumberFormat="0" applyProtection="0">
      <alignment horizontal="left" vertical="center" indent="1"/>
    </xf>
    <xf numFmtId="0" fontId="3" fillId="4" borderId="3" applyNumberFormat="0" applyProtection="0">
      <alignment horizontal="left" vertical="center" indent="1"/>
    </xf>
    <xf numFmtId="0" fontId="9" fillId="27" borderId="11" applyNumberFormat="0" applyProtection="0">
      <alignment horizontal="center" vertical="top" wrapText="1"/>
    </xf>
    <xf numFmtId="0" fontId="6" fillId="4" borderId="3" applyNumberFormat="0" applyProtection="0">
      <alignment horizontal="center" vertical="top" wrapText="1"/>
    </xf>
    <xf numFmtId="0" fontId="6" fillId="4" borderId="3" applyNumberFormat="0" applyProtection="0">
      <alignment horizontal="center" vertical="top" wrapText="1"/>
    </xf>
    <xf numFmtId="0" fontId="6" fillId="4" borderId="3" applyNumberFormat="0" applyProtection="0">
      <alignment horizontal="center" vertical="top" wrapText="1"/>
    </xf>
    <xf numFmtId="0" fontId="6" fillId="4" borderId="3" applyNumberFormat="0" applyProtection="0">
      <alignment horizontal="center" vertical="top" wrapText="1"/>
    </xf>
    <xf numFmtId="0" fontId="6" fillId="4" borderId="3" applyNumberFormat="0" applyProtection="0">
      <alignment horizontal="center" vertical="top" wrapText="1"/>
    </xf>
    <xf numFmtId="0" fontId="6" fillId="4" borderId="3" applyNumberFormat="0" applyProtection="0">
      <alignment horizontal="center" vertical="top" wrapText="1"/>
    </xf>
    <xf numFmtId="0" fontId="6" fillId="4" borderId="3" applyNumberFormat="0" applyProtection="0">
      <alignment horizontal="center" vertical="top" wrapText="1"/>
    </xf>
    <xf numFmtId="0" fontId="41" fillId="0" borderId="0" applyNumberFormat="0" applyProtection="0"/>
    <xf numFmtId="0" fontId="22" fillId="18" borderId="0" applyNumberFormat="0" applyProtection="0">
      <alignment horizontal="left" vertical="center" indent="1"/>
    </xf>
    <xf numFmtId="0" fontId="22" fillId="18" borderId="0" applyNumberFormat="0" applyProtection="0">
      <alignment horizontal="left" vertical="center" indent="1"/>
    </xf>
    <xf numFmtId="0" fontId="22" fillId="18" borderId="0" applyNumberFormat="0" applyProtection="0">
      <alignment horizontal="left" vertical="center" indent="1"/>
    </xf>
    <xf numFmtId="0" fontId="22" fillId="18" borderId="0" applyNumberFormat="0" applyProtection="0">
      <alignment horizontal="left" vertical="center" indent="1"/>
    </xf>
    <xf numFmtId="0" fontId="22" fillId="18" borderId="0" applyNumberFormat="0" applyProtection="0">
      <alignment horizontal="left" vertical="center" indent="1"/>
    </xf>
    <xf numFmtId="0" fontId="22" fillId="18" borderId="0" applyNumberFormat="0" applyProtection="0">
      <alignment horizontal="left" vertical="center" indent="1"/>
    </xf>
    <xf numFmtId="0" fontId="22" fillId="18" borderId="0" applyNumberFormat="0" applyProtection="0">
      <alignment horizontal="left" vertical="center" indent="1"/>
    </xf>
    <xf numFmtId="4" fontId="42" fillId="40" borderId="11" applyNumberFormat="0" applyProtection="0">
      <alignment horizontal="right" vertical="center"/>
    </xf>
    <xf numFmtId="0" fontId="23" fillId="14" borderId="3" applyNumberFormat="0" applyProtection="0">
      <alignment horizontal="right" vertical="center"/>
    </xf>
    <xf numFmtId="0" fontId="23" fillId="14" borderId="3" applyNumberFormat="0" applyProtection="0">
      <alignment horizontal="right" vertical="center"/>
    </xf>
    <xf numFmtId="0" fontId="23" fillId="14" borderId="3" applyNumberFormat="0" applyProtection="0">
      <alignment horizontal="right" vertical="center"/>
    </xf>
    <xf numFmtId="0" fontId="23" fillId="14" borderId="3" applyNumberFormat="0" applyProtection="0">
      <alignment horizontal="right" vertical="center"/>
    </xf>
    <xf numFmtId="0" fontId="23" fillId="14" borderId="3" applyNumberFormat="0" applyProtection="0">
      <alignment horizontal="right" vertical="center"/>
    </xf>
    <xf numFmtId="0" fontId="23" fillId="14" borderId="3" applyNumberFormat="0" applyProtection="0">
      <alignment horizontal="right" vertical="center"/>
    </xf>
    <xf numFmtId="0" fontId="23" fillId="14" borderId="3" applyNumberFormat="0" applyProtection="0">
      <alignment horizontal="right" vertical="center"/>
    </xf>
    <xf numFmtId="0" fontId="43" fillId="48" borderId="0"/>
    <xf numFmtId="49" fontId="44" fillId="48" borderId="0"/>
    <xf numFmtId="49" fontId="45" fillId="48" borderId="14"/>
    <xf numFmtId="49" fontId="46" fillId="48" borderId="0"/>
    <xf numFmtId="0" fontId="43" fillId="49" borderId="14">
      <protection locked="0"/>
    </xf>
    <xf numFmtId="0" fontId="43" fillId="48" borderId="0"/>
    <xf numFmtId="0" fontId="47" fillId="50" borderId="0"/>
    <xf numFmtId="0" fontId="47" fillId="38" borderId="0"/>
    <xf numFmtId="0" fontId="47" fillId="33" borderId="0"/>
    <xf numFmtId="49" fontId="47" fillId="48" borderId="0">
      <alignment horizontal="right" vertical="center"/>
    </xf>
    <xf numFmtId="49" fontId="47" fillId="48" borderId="0"/>
    <xf numFmtId="4" fontId="37" fillId="29" borderId="11" applyNumberFormat="0" applyProtection="0">
      <alignment vertical="center"/>
    </xf>
    <xf numFmtId="0" fontId="6" fillId="3" borderId="3" applyNumberFormat="0" applyProtection="0">
      <alignment vertical="center"/>
    </xf>
    <xf numFmtId="4" fontId="38" fillId="29" borderId="11" applyNumberFormat="0" applyProtection="0">
      <alignment vertical="center"/>
    </xf>
    <xf numFmtId="0" fontId="19" fillId="3" borderId="3" applyNumberFormat="0" applyProtection="0">
      <alignment vertical="center"/>
    </xf>
    <xf numFmtId="4" fontId="37" fillId="29" borderId="11" applyNumberFormat="0" applyProtection="0">
      <alignment horizontal="left" vertical="center" indent="1"/>
    </xf>
    <xf numFmtId="0" fontId="6" fillId="3" borderId="3" applyNumberFormat="0" applyProtection="0">
      <alignment horizontal="left" vertical="center" indent="1"/>
    </xf>
    <xf numFmtId="4" fontId="37" fillId="29" borderId="11" applyNumberFormat="0" applyProtection="0">
      <alignment horizontal="left" vertical="center" indent="1"/>
    </xf>
    <xf numFmtId="0" fontId="6" fillId="3" borderId="3" applyNumberFormat="0" applyProtection="0">
      <alignment horizontal="left" vertical="top" indent="1"/>
    </xf>
    <xf numFmtId="0" fontId="9" fillId="27" borderId="11" applyNumberFormat="0" applyProtection="0">
      <alignment horizontal="left" vertical="center" indent="1"/>
    </xf>
    <xf numFmtId="0" fontId="6" fillId="4" borderId="0" applyNumberFormat="0" applyProtection="0">
      <alignment horizontal="left" vertical="center" indent="1"/>
    </xf>
    <xf numFmtId="4" fontId="37" fillId="30" borderId="11" applyNumberFormat="0" applyProtection="0">
      <alignment horizontal="right" vertical="center"/>
    </xf>
    <xf numFmtId="0" fontId="3" fillId="2" borderId="3" applyNumberFormat="0" applyProtection="0">
      <alignment horizontal="right" vertical="center"/>
    </xf>
    <xf numFmtId="4" fontId="37" fillId="31" borderId="11" applyNumberFormat="0" applyProtection="0">
      <alignment horizontal="right" vertical="center"/>
    </xf>
    <xf numFmtId="0" fontId="3" fillId="5" borderId="3" applyNumberFormat="0" applyProtection="0">
      <alignment horizontal="right" vertical="center"/>
    </xf>
    <xf numFmtId="4" fontId="37" fillId="32" borderId="11" applyNumberFormat="0" applyProtection="0">
      <alignment horizontal="right" vertical="center"/>
    </xf>
    <xf numFmtId="0" fontId="3" fillId="6" borderId="3" applyNumberFormat="0" applyProtection="0">
      <alignment horizontal="right" vertical="center"/>
    </xf>
    <xf numFmtId="4" fontId="37" fillId="33" borderId="11" applyNumberFormat="0" applyProtection="0">
      <alignment horizontal="right" vertical="center"/>
    </xf>
    <xf numFmtId="0" fontId="3" fillId="7" borderId="3" applyNumberFormat="0" applyProtection="0">
      <alignment horizontal="right" vertical="center"/>
    </xf>
    <xf numFmtId="4" fontId="37" fillId="34" borderId="11" applyNumberFormat="0" applyProtection="0">
      <alignment horizontal="right" vertical="center"/>
    </xf>
    <xf numFmtId="0" fontId="3" fillId="8" borderId="3" applyNumberFormat="0" applyProtection="0">
      <alignment horizontal="right" vertical="center"/>
    </xf>
    <xf numFmtId="4" fontId="37" fillId="35" borderId="11" applyNumberFormat="0" applyProtection="0">
      <alignment horizontal="right" vertical="center"/>
    </xf>
    <xf numFmtId="0" fontId="3" fillId="9" borderId="3" applyNumberFormat="0" applyProtection="0">
      <alignment horizontal="right" vertical="center"/>
    </xf>
    <xf numFmtId="4" fontId="37" fillId="36" borderId="11" applyNumberFormat="0" applyProtection="0">
      <alignment horizontal="right" vertical="center"/>
    </xf>
    <xf numFmtId="0" fontId="3" fillId="10" borderId="3" applyNumberFormat="0" applyProtection="0">
      <alignment horizontal="right" vertical="center"/>
    </xf>
    <xf numFmtId="4" fontId="37" fillId="37" borderId="11" applyNumberFormat="0" applyProtection="0">
      <alignment horizontal="right" vertical="center"/>
    </xf>
    <xf numFmtId="0" fontId="3" fillId="11" borderId="3" applyNumberFormat="0" applyProtection="0">
      <alignment horizontal="right" vertical="center"/>
    </xf>
    <xf numFmtId="4" fontId="37" fillId="38" borderId="11" applyNumberFormat="0" applyProtection="0">
      <alignment horizontal="right" vertical="center"/>
    </xf>
    <xf numFmtId="0" fontId="3" fillId="12" borderId="3" applyNumberFormat="0" applyProtection="0">
      <alignment horizontal="right" vertical="center"/>
    </xf>
    <xf numFmtId="4" fontId="39" fillId="39" borderId="11" applyNumberFormat="0" applyProtection="0">
      <alignment horizontal="left" vertical="center" indent="1"/>
    </xf>
    <xf numFmtId="0" fontId="6" fillId="13" borderId="4" applyNumberFormat="0" applyProtection="0">
      <alignment horizontal="left" vertical="center" indent="1"/>
    </xf>
    <xf numFmtId="4" fontId="37" fillId="40" borderId="13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0" fontId="5" fillId="15" borderId="0" applyNumberFormat="0" applyProtection="0">
      <alignment horizontal="left" vertical="center" indent="1"/>
    </xf>
    <xf numFmtId="0" fontId="40" fillId="27" borderId="11" applyNumberFormat="0" applyProtection="0">
      <alignment horizontal="center" vertical="center"/>
    </xf>
    <xf numFmtId="0" fontId="6" fillId="4" borderId="3" applyNumberFormat="0" applyProtection="0">
      <alignment horizontal="center" vertical="top"/>
    </xf>
    <xf numFmtId="4" fontId="3" fillId="40" borderId="11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4" fontId="3" fillId="42" borderId="11" applyNumberFormat="0" applyProtection="0">
      <alignment horizontal="left" vertical="center" indent="1"/>
    </xf>
    <xf numFmtId="0" fontId="3" fillId="4" borderId="0" applyNumberFormat="0" applyProtection="0">
      <alignment horizontal="left" vertical="center" indent="1"/>
    </xf>
    <xf numFmtId="0" fontId="7" fillId="42" borderId="11" applyNumberFormat="0" applyProtection="0">
      <alignment horizontal="left" vertical="center" wrapText="1" indent="1"/>
    </xf>
    <xf numFmtId="0" fontId="9" fillId="15" borderId="3" applyNumberFormat="0" applyProtection="0">
      <alignment horizontal="left" vertical="center" indent="1"/>
    </xf>
    <xf numFmtId="0" fontId="7" fillId="42" borderId="11" applyNumberFormat="0" applyProtection="0">
      <alignment horizontal="left" vertical="center" indent="1"/>
    </xf>
    <xf numFmtId="0" fontId="9" fillId="15" borderId="3" applyNumberFormat="0" applyProtection="0">
      <alignment horizontal="left" vertical="top" indent="1"/>
    </xf>
    <xf numFmtId="0" fontId="7" fillId="43" borderId="11" applyNumberFormat="0" applyProtection="0">
      <alignment horizontal="left" vertical="center" wrapText="1" indent="1"/>
    </xf>
    <xf numFmtId="0" fontId="9" fillId="4" borderId="3" applyNumberFormat="0" applyProtection="0">
      <alignment horizontal="left" vertical="center" indent="1"/>
    </xf>
    <xf numFmtId="0" fontId="7" fillId="43" borderId="11" applyNumberFormat="0" applyProtection="0">
      <alignment horizontal="left" vertical="center" indent="1"/>
    </xf>
    <xf numFmtId="0" fontId="7" fillId="4" borderId="3" applyNumberFormat="0" applyProtection="0">
      <alignment horizontal="left" vertical="top" indent="1"/>
    </xf>
    <xf numFmtId="0" fontId="7" fillId="28" borderId="11" applyNumberFormat="0" applyProtection="0">
      <alignment horizontal="left" vertical="center" wrapText="1" indent="1"/>
    </xf>
    <xf numFmtId="0" fontId="7" fillId="44" borderId="3" applyNumberFormat="0" applyProtection="0">
      <alignment horizontal="left" vertical="center" indent="1"/>
    </xf>
    <xf numFmtId="0" fontId="7" fillId="16" borderId="3" applyNumberFormat="0" applyProtection="0">
      <alignment horizontal="left" vertical="center" indent="1"/>
    </xf>
    <xf numFmtId="0" fontId="7" fillId="28" borderId="11" applyNumberFormat="0" applyProtection="0">
      <alignment horizontal="left" vertical="center" indent="1"/>
    </xf>
    <xf numFmtId="0" fontId="7" fillId="16" borderId="3" applyNumberFormat="0" applyProtection="0">
      <alignment horizontal="left" vertical="top" indent="1"/>
    </xf>
    <xf numFmtId="0" fontId="7" fillId="45" borderId="11" applyNumberFormat="0" applyProtection="0">
      <alignment horizontal="left" vertical="center" wrapText="1" indent="1"/>
    </xf>
    <xf numFmtId="0" fontId="7" fillId="14" borderId="3" applyNumberFormat="0" applyProtection="0">
      <alignment horizontal="left" vertical="center" indent="1"/>
    </xf>
    <xf numFmtId="0" fontId="7" fillId="45" borderId="11" applyNumberFormat="0" applyProtection="0">
      <alignment horizontal="left" vertical="center" indent="1"/>
    </xf>
    <xf numFmtId="0" fontId="7" fillId="14" borderId="3" applyNumberFormat="0" applyProtection="0">
      <alignment horizontal="left" vertical="top" indent="1"/>
    </xf>
    <xf numFmtId="4" fontId="37" fillId="46" borderId="11" applyNumberFormat="0" applyProtection="0">
      <alignment vertical="center"/>
    </xf>
    <xf numFmtId="0" fontId="3" fillId="17" borderId="3" applyNumberFormat="0" applyProtection="0">
      <alignment vertical="center"/>
    </xf>
    <xf numFmtId="4" fontId="38" fillId="46" borderId="11" applyNumberFormat="0" applyProtection="0">
      <alignment vertical="center"/>
    </xf>
    <xf numFmtId="0" fontId="20" fillId="17" borderId="3" applyNumberFormat="0" applyProtection="0">
      <alignment vertical="center"/>
    </xf>
    <xf numFmtId="4" fontId="37" fillId="46" borderId="11" applyNumberFormat="0" applyProtection="0">
      <alignment horizontal="left" vertical="center" indent="1"/>
    </xf>
    <xf numFmtId="0" fontId="3" fillId="17" borderId="3" applyNumberFormat="0" applyProtection="0">
      <alignment horizontal="left" vertical="center" indent="1"/>
    </xf>
    <xf numFmtId="4" fontId="37" fillId="46" borderId="11" applyNumberFormat="0" applyProtection="0">
      <alignment horizontal="left" vertical="center" indent="1"/>
    </xf>
    <xf numFmtId="0" fontId="3" fillId="17" borderId="3" applyNumberFormat="0" applyProtection="0">
      <alignment horizontal="left" vertical="top" indent="1"/>
    </xf>
    <xf numFmtId="4" fontId="37" fillId="40" borderId="11" applyNumberFormat="0" applyProtection="0">
      <alignment horizontal="right" vertical="center"/>
    </xf>
    <xf numFmtId="4" fontId="37" fillId="47" borderId="3" applyNumberFormat="0" applyProtection="0">
      <alignment horizontal="right" vertical="center"/>
    </xf>
    <xf numFmtId="0" fontId="21" fillId="14" borderId="3" applyNumberFormat="0" applyProtection="0">
      <alignment horizontal="right" vertical="center"/>
    </xf>
    <xf numFmtId="4" fontId="38" fillId="40" borderId="11" applyNumberFormat="0" applyProtection="0">
      <alignment horizontal="right" vertical="center"/>
    </xf>
    <xf numFmtId="0" fontId="20" fillId="14" borderId="3" applyNumberFormat="0" applyProtection="0">
      <alignment horizontal="right" vertical="center"/>
    </xf>
    <xf numFmtId="0" fontId="7" fillId="45" borderId="11" applyNumberFormat="0" applyProtection="0">
      <alignment horizontal="left" vertical="center" indent="1"/>
    </xf>
    <xf numFmtId="0" fontId="3" fillId="4" borderId="3" applyNumberFormat="0" applyProtection="0">
      <alignment horizontal="left" vertical="center" indent="1"/>
    </xf>
    <xf numFmtId="0" fontId="9" fillId="27" borderId="11" applyNumberFormat="0" applyProtection="0">
      <alignment horizontal="center" vertical="top" wrapText="1"/>
    </xf>
    <xf numFmtId="0" fontId="6" fillId="4" borderId="3" applyNumberFormat="0" applyProtection="0">
      <alignment horizontal="center" vertical="top" wrapText="1"/>
    </xf>
    <xf numFmtId="0" fontId="41" fillId="0" borderId="0" applyNumberFormat="0" applyProtection="0"/>
    <xf numFmtId="0" fontId="22" fillId="18" borderId="0" applyNumberFormat="0" applyProtection="0">
      <alignment horizontal="left" vertical="center" indent="1"/>
    </xf>
    <xf numFmtId="4" fontId="42" fillId="40" borderId="11" applyNumberFormat="0" applyProtection="0">
      <alignment horizontal="right" vertical="center"/>
    </xf>
    <xf numFmtId="0" fontId="23" fillId="14" borderId="3" applyNumberFormat="0" applyProtection="0">
      <alignment horizontal="right" vertical="center"/>
    </xf>
  </cellStyleXfs>
  <cellXfs count="16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19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9" fillId="19" borderId="5" xfId="0" applyFont="1" applyFill="1" applyBorder="1" applyAlignment="1">
      <alignment horizontal="left" vertical="center" wrapText="1"/>
    </xf>
    <xf numFmtId="0" fontId="8" fillId="19" borderId="5" xfId="0" quotePrefix="1" applyFont="1" applyFill="1" applyBorder="1" applyAlignment="1">
      <alignment horizontal="left" vertical="center"/>
    </xf>
    <xf numFmtId="0" fontId="7" fillId="19" borderId="5" xfId="0" applyFont="1" applyFill="1" applyBorder="1" applyAlignment="1">
      <alignment horizontal="left" vertical="center" wrapText="1"/>
    </xf>
    <xf numFmtId="0" fontId="8" fillId="19" borderId="5" xfId="0" quotePrefix="1" applyFont="1" applyFill="1" applyBorder="1" applyAlignment="1">
      <alignment horizontal="left" vertical="center" wrapText="1"/>
    </xf>
    <xf numFmtId="0" fontId="6" fillId="20" borderId="7" xfId="0" applyFont="1" applyFill="1" applyBorder="1" applyAlignment="1">
      <alignment horizontal="center" vertical="center" wrapText="1"/>
    </xf>
    <xf numFmtId="0" fontId="6" fillId="20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5" xfId="0" applyNumberFormat="1" applyFont="1" applyBorder="1" applyAlignment="1">
      <alignment horizontal="right"/>
    </xf>
    <xf numFmtId="0" fontId="6" fillId="0" borderId="8" xfId="0" quotePrefix="1" applyFont="1" applyBorder="1" applyAlignment="1">
      <alignment horizontal="left" wrapText="1"/>
    </xf>
    <xf numFmtId="0" fontId="6" fillId="0" borderId="9" xfId="0" quotePrefix="1" applyFont="1" applyBorder="1" applyAlignment="1">
      <alignment horizontal="left" wrapText="1"/>
    </xf>
    <xf numFmtId="0" fontId="6" fillId="0" borderId="9" xfId="0" quotePrefix="1" applyFont="1" applyBorder="1" applyAlignment="1">
      <alignment horizontal="center" wrapText="1"/>
    </xf>
    <xf numFmtId="0" fontId="6" fillId="0" borderId="9" xfId="0" quotePrefix="1" applyFont="1" applyBorder="1" applyAlignment="1">
      <alignment horizontal="left"/>
    </xf>
    <xf numFmtId="3" fontId="6" fillId="21" borderId="8" xfId="0" quotePrefix="1" applyNumberFormat="1" applyFont="1" applyFill="1" applyBorder="1" applyAlignment="1">
      <alignment horizontal="right"/>
    </xf>
    <xf numFmtId="3" fontId="6" fillId="21" borderId="5" xfId="0" applyNumberFormat="1" applyFont="1" applyFill="1" applyBorder="1" applyAlignment="1">
      <alignment horizontal="right"/>
    </xf>
    <xf numFmtId="0" fontId="29" fillId="0" borderId="6" xfId="0" applyFont="1" applyBorder="1" applyAlignment="1">
      <alignment horizontal="right" vertical="center"/>
    </xf>
    <xf numFmtId="0" fontId="9" fillId="21" borderId="8" xfId="0" applyFont="1" applyFill="1" applyBorder="1" applyAlignment="1">
      <alignment horizontal="left" vertical="center"/>
    </xf>
    <xf numFmtId="0" fontId="7" fillId="19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19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8" xfId="0" quotePrefix="1" applyFont="1" applyBorder="1" applyAlignment="1">
      <alignment horizontal="left" wrapText="1"/>
    </xf>
    <xf numFmtId="0" fontId="9" fillId="0" borderId="9" xfId="0" quotePrefix="1" applyFont="1" applyBorder="1" applyAlignment="1">
      <alignment horizontal="left" wrapText="1"/>
    </xf>
    <xf numFmtId="0" fontId="9" fillId="0" borderId="9" xfId="0" quotePrefix="1" applyFont="1" applyBorder="1" applyAlignment="1">
      <alignment horizontal="center" wrapText="1"/>
    </xf>
    <xf numFmtId="0" fontId="9" fillId="0" borderId="9" xfId="0" quotePrefix="1" applyFont="1" applyBorder="1" applyAlignment="1">
      <alignment horizontal="left"/>
    </xf>
    <xf numFmtId="3" fontId="9" fillId="20" borderId="8" xfId="0" quotePrefix="1" applyNumberFormat="1" applyFont="1" applyFill="1" applyBorder="1" applyAlignment="1">
      <alignment horizontal="right"/>
    </xf>
    <xf numFmtId="3" fontId="9" fillId="20" borderId="5" xfId="0" applyNumberFormat="1" applyFont="1" applyFill="1" applyBorder="1" applyAlignment="1">
      <alignment horizontal="right" wrapText="1"/>
    </xf>
    <xf numFmtId="3" fontId="9" fillId="21" borderId="8" xfId="0" quotePrefix="1" applyNumberFormat="1" applyFont="1" applyFill="1" applyBorder="1" applyAlignment="1">
      <alignment horizontal="right"/>
    </xf>
    <xf numFmtId="3" fontId="9" fillId="21" borderId="5" xfId="0" quotePrefix="1" applyNumberFormat="1" applyFont="1" applyFill="1" applyBorder="1" applyAlignment="1">
      <alignment horizontal="right"/>
    </xf>
    <xf numFmtId="0" fontId="12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1" borderId="9" xfId="0" applyFont="1" applyFill="1" applyBorder="1" applyAlignment="1">
      <alignment vertical="center"/>
    </xf>
    <xf numFmtId="0" fontId="30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  <xf numFmtId="3" fontId="6" fillId="21" borderId="5" xfId="0" quotePrefix="1" applyNumberFormat="1" applyFont="1" applyFill="1" applyBorder="1" applyAlignment="1">
      <alignment horizontal="right"/>
    </xf>
    <xf numFmtId="0" fontId="6" fillId="20" borderId="8" xfId="0" applyFont="1" applyFill="1" applyBorder="1" applyAlignment="1">
      <alignment horizontal="center" vertical="center" wrapText="1"/>
    </xf>
    <xf numFmtId="0" fontId="6" fillId="19" borderId="8" xfId="0" applyFont="1" applyFill="1" applyBorder="1" applyAlignment="1">
      <alignment horizontal="left" vertical="center" wrapText="1"/>
    </xf>
    <xf numFmtId="0" fontId="6" fillId="19" borderId="7" xfId="0" applyFont="1" applyFill="1" applyBorder="1" applyAlignment="1">
      <alignment horizontal="left" vertical="center" wrapText="1"/>
    </xf>
    <xf numFmtId="164" fontId="32" fillId="22" borderId="5" xfId="0" applyNumberFormat="1" applyFont="1" applyFill="1" applyBorder="1" applyAlignment="1">
      <alignment horizontal="right" vertical="center"/>
    </xf>
    <xf numFmtId="0" fontId="33" fillId="22" borderId="7" xfId="0" applyFont="1" applyFill="1" applyBorder="1" applyAlignment="1">
      <alignment horizontal="left" vertical="center" wrapText="1"/>
    </xf>
    <xf numFmtId="0" fontId="33" fillId="22" borderId="8" xfId="0" applyFont="1" applyFill="1" applyBorder="1" applyAlignment="1">
      <alignment horizontal="left" vertical="center" wrapText="1"/>
    </xf>
    <xf numFmtId="0" fontId="9" fillId="0" borderId="0" xfId="11" applyFont="1"/>
    <xf numFmtId="0" fontId="34" fillId="23" borderId="0" xfId="11" applyFont="1" applyFill="1"/>
    <xf numFmtId="0" fontId="34" fillId="24" borderId="0" xfId="11" applyFont="1" applyFill="1"/>
    <xf numFmtId="0" fontId="34" fillId="25" borderId="0" xfId="11" applyFont="1" applyFill="1"/>
    <xf numFmtId="0" fontId="7" fillId="0" borderId="0" xfId="11" applyFont="1"/>
    <xf numFmtId="0" fontId="7" fillId="0" borderId="0" xfId="11" applyFont="1" applyAlignment="1">
      <alignment horizontal="left"/>
    </xf>
    <xf numFmtId="0" fontId="9" fillId="0" borderId="0" xfId="11" applyFont="1" applyAlignment="1">
      <alignment horizontal="left"/>
    </xf>
    <xf numFmtId="164" fontId="6" fillId="19" borderId="7" xfId="0" applyNumberFormat="1" applyFont="1" applyFill="1" applyBorder="1" applyAlignment="1">
      <alignment horizontal="right" vertical="center"/>
    </xf>
    <xf numFmtId="0" fontId="7" fillId="0" borderId="0" xfId="11" quotePrefix="1" applyFont="1"/>
    <xf numFmtId="3" fontId="0" fillId="0" borderId="0" xfId="0" applyNumberForma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5" fillId="0" borderId="5" xfId="5" applyFont="1" applyBorder="1" applyAlignment="1">
      <alignment wrapText="1"/>
    </xf>
    <xf numFmtId="0" fontId="24" fillId="0" borderId="5" xfId="5" applyFont="1" applyBorder="1" applyAlignment="1">
      <alignment wrapText="1"/>
    </xf>
    <xf numFmtId="0" fontId="25" fillId="26" borderId="5" xfId="5" applyFont="1" applyFill="1" applyBorder="1" applyAlignment="1">
      <alignment wrapText="1"/>
    </xf>
    <xf numFmtId="0" fontId="25" fillId="25" borderId="5" xfId="5" applyFont="1" applyFill="1" applyBorder="1" applyAlignment="1">
      <alignment wrapText="1"/>
    </xf>
    <xf numFmtId="164" fontId="0" fillId="0" borderId="0" xfId="0" applyNumberFormat="1"/>
    <xf numFmtId="3" fontId="3" fillId="19" borderId="7" xfId="0" applyNumberFormat="1" applyFont="1" applyFill="1" applyBorder="1" applyAlignment="1">
      <alignment horizontal="right"/>
    </xf>
    <xf numFmtId="49" fontId="25" fillId="25" borderId="5" xfId="5" applyNumberFormat="1" applyFont="1" applyFill="1" applyBorder="1" applyAlignment="1">
      <alignment horizontal="right"/>
    </xf>
    <xf numFmtId="3" fontId="25" fillId="25" borderId="5" xfId="5" applyNumberFormat="1" applyFont="1" applyFill="1" applyBorder="1" applyAlignment="1">
      <alignment horizontal="right"/>
    </xf>
    <xf numFmtId="49" fontId="25" fillId="26" borderId="5" xfId="5" applyNumberFormat="1" applyFont="1" applyFill="1" applyBorder="1" applyAlignment="1">
      <alignment horizontal="right"/>
    </xf>
    <xf numFmtId="3" fontId="25" fillId="26" borderId="5" xfId="5" applyNumberFormat="1" applyFont="1" applyFill="1" applyBorder="1" applyAlignment="1">
      <alignment horizontal="right"/>
    </xf>
    <xf numFmtId="49" fontId="24" fillId="0" borderId="5" xfId="5" applyNumberFormat="1" applyFont="1" applyBorder="1" applyAlignment="1">
      <alignment horizontal="right"/>
    </xf>
    <xf numFmtId="3" fontId="24" fillId="0" borderId="5" xfId="5" applyNumberFormat="1" applyFont="1" applyBorder="1" applyAlignment="1">
      <alignment horizontal="right"/>
    </xf>
    <xf numFmtId="49" fontId="25" fillId="26" borderId="5" xfId="5" applyNumberFormat="1" applyFont="1" applyFill="1" applyBorder="1" applyAlignment="1">
      <alignment horizontal="right" vertical="center"/>
    </xf>
    <xf numFmtId="0" fontId="25" fillId="26" borderId="5" xfId="5" applyFont="1" applyFill="1" applyBorder="1" applyAlignment="1">
      <alignment vertical="center" wrapText="1"/>
    </xf>
    <xf numFmtId="49" fontId="24" fillId="0" borderId="5" xfId="5" applyNumberFormat="1" applyFont="1" applyBorder="1" applyAlignment="1">
      <alignment horizontal="right" vertical="center"/>
    </xf>
    <xf numFmtId="0" fontId="24" fillId="0" borderId="5" xfId="5" applyFont="1" applyBorder="1" applyAlignment="1">
      <alignment vertical="center" wrapText="1"/>
    </xf>
    <xf numFmtId="0" fontId="25" fillId="0" borderId="5" xfId="5" applyFont="1" applyBorder="1"/>
    <xf numFmtId="3" fontId="25" fillId="0" borderId="5" xfId="5" applyNumberFormat="1" applyFont="1" applyBorder="1" applyAlignment="1">
      <alignment horizontal="right"/>
    </xf>
    <xf numFmtId="0" fontId="7" fillId="19" borderId="5" xfId="0" quotePrefix="1" applyFont="1" applyFill="1" applyBorder="1" applyAlignment="1">
      <alignment horizontal="left" vertical="center"/>
    </xf>
    <xf numFmtId="0" fontId="9" fillId="19" borderId="5" xfId="0" applyFont="1" applyFill="1" applyBorder="1" applyAlignment="1">
      <alignment horizontal="left" vertical="center"/>
    </xf>
    <xf numFmtId="0" fontId="9" fillId="19" borderId="5" xfId="0" applyFont="1" applyFill="1" applyBorder="1" applyAlignment="1">
      <alignment vertical="center" wrapText="1"/>
    </xf>
    <xf numFmtId="0" fontId="8" fillId="19" borderId="5" xfId="0" applyFont="1" applyFill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3" fillId="19" borderId="7" xfId="0" applyNumberFormat="1" applyFont="1" applyFill="1" applyBorder="1" applyAlignment="1">
      <alignment horizontal="right" vertical="center"/>
    </xf>
    <xf numFmtId="165" fontId="3" fillId="19" borderId="7" xfId="0" applyNumberFormat="1" applyFont="1" applyFill="1" applyBorder="1" applyAlignment="1">
      <alignment horizontal="right"/>
    </xf>
    <xf numFmtId="165" fontId="3" fillId="19" borderId="5" xfId="0" applyNumberFormat="1" applyFont="1" applyFill="1" applyBorder="1" applyAlignment="1">
      <alignment horizontal="right"/>
    </xf>
    <xf numFmtId="165" fontId="3" fillId="19" borderId="5" xfId="0" applyNumberFormat="1" applyFont="1" applyFill="1" applyBorder="1" applyAlignment="1">
      <alignment horizontal="right" wrapText="1"/>
    </xf>
    <xf numFmtId="0" fontId="28" fillId="0" borderId="0" xfId="0" applyFont="1"/>
    <xf numFmtId="164" fontId="6" fillId="0" borderId="5" xfId="0" applyNumberFormat="1" applyFont="1" applyBorder="1" applyAlignment="1">
      <alignment horizontal="center" vertical="center" wrapText="1"/>
    </xf>
    <xf numFmtId="164" fontId="3" fillId="19" borderId="7" xfId="0" applyNumberFormat="1" applyFont="1" applyFill="1" applyBorder="1" applyAlignment="1">
      <alignment horizontal="right"/>
    </xf>
    <xf numFmtId="164" fontId="3" fillId="19" borderId="5" xfId="0" applyNumberFormat="1" applyFont="1" applyFill="1" applyBorder="1" applyAlignment="1">
      <alignment horizontal="right"/>
    </xf>
    <xf numFmtId="164" fontId="6" fillId="19" borderId="5" xfId="0" applyNumberFormat="1" applyFont="1" applyFill="1" applyBorder="1" applyAlignment="1">
      <alignment horizontal="right"/>
    </xf>
    <xf numFmtId="164" fontId="3" fillId="19" borderId="5" xfId="0" applyNumberFormat="1" applyFont="1" applyFill="1" applyBorder="1" applyAlignment="1">
      <alignment horizontal="right" wrapText="1"/>
    </xf>
    <xf numFmtId="165" fontId="6" fillId="0" borderId="7" xfId="0" applyNumberFormat="1" applyFont="1" applyBorder="1" applyAlignment="1">
      <alignment horizontal="right" vertical="center" wrapText="1"/>
    </xf>
    <xf numFmtId="165" fontId="6" fillId="19" borderId="7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9" fillId="49" borderId="5" xfId="0" applyFont="1" applyFill="1" applyBorder="1" applyAlignment="1">
      <alignment horizontal="left" vertical="center" wrapText="1"/>
    </xf>
    <xf numFmtId="0" fontId="8" fillId="49" borderId="5" xfId="0" applyFont="1" applyFill="1" applyBorder="1" applyAlignment="1">
      <alignment horizontal="left" vertical="center" indent="1"/>
    </xf>
    <xf numFmtId="0" fontId="8" fillId="49" borderId="5" xfId="0" applyFont="1" applyFill="1" applyBorder="1" applyAlignment="1">
      <alignment horizontal="left" vertical="center" wrapText="1" indent="1"/>
    </xf>
    <xf numFmtId="0" fontId="7" fillId="0" borderId="0" xfId="11" applyFont="1" applyAlignment="1">
      <alignment horizontal="left" vertical="center"/>
    </xf>
    <xf numFmtId="0" fontId="9" fillId="0" borderId="0" xfId="11" applyFont="1" applyAlignment="1">
      <alignment horizontal="left" vertical="center"/>
    </xf>
    <xf numFmtId="0" fontId="7" fillId="0" borderId="0" xfId="11" applyFont="1" applyAlignment="1">
      <alignment vertical="center" wrapText="1"/>
    </xf>
    <xf numFmtId="0" fontId="9" fillId="0" borderId="0" xfId="11" applyFont="1" applyAlignment="1">
      <alignment vertical="center" wrapText="1"/>
    </xf>
    <xf numFmtId="3" fontId="24" fillId="0" borderId="5" xfId="5" applyNumberFormat="1" applyFont="1" applyBorder="1" applyAlignment="1">
      <alignment horizontal="right" vertical="center"/>
    </xf>
    <xf numFmtId="3" fontId="25" fillId="26" borderId="5" xfId="5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5" fillId="28" borderId="5" xfId="5" applyFont="1" applyFill="1" applyBorder="1" applyAlignment="1">
      <alignment vertical="center" wrapText="1"/>
    </xf>
    <xf numFmtId="49" fontId="25" fillId="28" borderId="5" xfId="5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53" fillId="19" borderId="5" xfId="0" quotePrefix="1" applyFont="1" applyFill="1" applyBorder="1" applyAlignment="1">
      <alignment horizontal="left" vertical="center" wrapText="1"/>
    </xf>
    <xf numFmtId="0" fontId="8" fillId="19" borderId="5" xfId="0" quotePrefix="1" applyFont="1" applyFill="1" applyBorder="1" applyAlignment="1">
      <alignment horizontal="right" vertical="center" wrapText="1"/>
    </xf>
    <xf numFmtId="0" fontId="8" fillId="49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5" xfId="0" applyBorder="1"/>
    <xf numFmtId="164" fontId="0" fillId="0" borderId="5" xfId="0" applyNumberFormat="1" applyBorder="1"/>
    <xf numFmtId="164" fontId="5" fillId="0" borderId="0" xfId="0" applyNumberFormat="1" applyFont="1" applyAlignment="1">
      <alignment horizontal="center" vertical="center" wrapText="1"/>
    </xf>
    <xf numFmtId="164" fontId="6" fillId="19" borderId="7" xfId="0" applyNumberFormat="1" applyFont="1" applyFill="1" applyBorder="1" applyAlignment="1">
      <alignment horizontal="center" vertical="center"/>
    </xf>
    <xf numFmtId="164" fontId="3" fillId="19" borderId="7" xfId="0" applyNumberFormat="1" applyFont="1" applyFill="1" applyBorder="1" applyAlignment="1">
      <alignment horizontal="center" vertical="center"/>
    </xf>
    <xf numFmtId="164" fontId="3" fillId="19" borderId="5" xfId="0" applyNumberFormat="1" applyFont="1" applyFill="1" applyBorder="1" applyAlignment="1">
      <alignment horizontal="center" vertical="center"/>
    </xf>
    <xf numFmtId="164" fontId="3" fillId="19" borderId="5" xfId="0" applyNumberFormat="1" applyFont="1" applyFill="1" applyBorder="1" applyAlignment="1">
      <alignment horizontal="center" vertical="center" wrapText="1"/>
    </xf>
    <xf numFmtId="164" fontId="34" fillId="23" borderId="0" xfId="11" applyNumberFormat="1" applyFont="1" applyFill="1" applyAlignment="1">
      <alignment horizontal="center" vertical="center"/>
    </xf>
    <xf numFmtId="164" fontId="34" fillId="24" borderId="0" xfId="11" applyNumberFormat="1" applyFont="1" applyFill="1" applyAlignment="1">
      <alignment horizontal="center" vertical="center"/>
    </xf>
    <xf numFmtId="164" fontId="34" fillId="25" borderId="0" xfId="11" applyNumberFormat="1" applyFont="1" applyFill="1" applyAlignment="1">
      <alignment horizontal="center" vertical="center"/>
    </xf>
    <xf numFmtId="164" fontId="9" fillId="0" borderId="0" xfId="11" applyNumberFormat="1" applyFont="1" applyAlignment="1">
      <alignment horizontal="center" vertical="center"/>
    </xf>
    <xf numFmtId="164" fontId="7" fillId="0" borderId="0" xfId="11" applyNumberFormat="1" applyFont="1" applyAlignment="1">
      <alignment horizontal="center" vertical="center"/>
    </xf>
    <xf numFmtId="0" fontId="7" fillId="0" borderId="0" xfId="11" applyFont="1" applyAlignment="1">
      <alignment horizontal="center" vertical="center"/>
    </xf>
    <xf numFmtId="164" fontId="32" fillId="22" borderId="5" xfId="0" applyNumberFormat="1" applyFont="1" applyFill="1" applyBorder="1" applyAlignment="1">
      <alignment horizontal="center" vertical="center"/>
    </xf>
    <xf numFmtId="164" fontId="49" fillId="0" borderId="0" xfId="1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20" borderId="8" xfId="0" applyFont="1" applyFill="1" applyBorder="1" applyAlignment="1">
      <alignment horizontal="left" vertical="center" wrapText="1"/>
    </xf>
    <xf numFmtId="0" fontId="9" fillId="20" borderId="9" xfId="0" applyFont="1" applyFill="1" applyBorder="1" applyAlignment="1">
      <alignment horizontal="left" vertical="center" wrapText="1"/>
    </xf>
    <xf numFmtId="0" fontId="9" fillId="20" borderId="7" xfId="0" applyFont="1" applyFill="1" applyBorder="1" applyAlignment="1">
      <alignment horizontal="left" vertical="center" wrapText="1"/>
    </xf>
    <xf numFmtId="0" fontId="9" fillId="21" borderId="8" xfId="0" quotePrefix="1" applyFont="1" applyFill="1" applyBorder="1" applyAlignment="1">
      <alignment horizontal="left" vertical="center" wrapText="1"/>
    </xf>
    <xf numFmtId="0" fontId="7" fillId="21" borderId="9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9" fillId="21" borderId="8" xfId="0" applyFont="1" applyFill="1" applyBorder="1" applyAlignment="1">
      <alignment horizontal="left" vertical="center" wrapText="1"/>
    </xf>
    <xf numFmtId="0" fontId="9" fillId="21" borderId="9" xfId="0" applyFont="1" applyFill="1" applyBorder="1" applyAlignment="1">
      <alignment horizontal="left" vertical="center" wrapText="1"/>
    </xf>
    <xf numFmtId="0" fontId="9" fillId="21" borderId="7" xfId="0" applyFont="1" applyFill="1" applyBorder="1" applyAlignment="1">
      <alignment horizontal="left" vertical="center" wrapText="1"/>
    </xf>
    <xf numFmtId="0" fontId="9" fillId="0" borderId="8" xfId="0" quotePrefix="1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9" fillId="0" borderId="8" xfId="0" quotePrefix="1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7" fillId="21" borderId="9" xfId="0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6" fillId="20" borderId="8" xfId="0" applyFont="1" applyFill="1" applyBorder="1" applyAlignment="1">
      <alignment horizontal="center" vertical="center" wrapText="1"/>
    </xf>
    <xf numFmtId="0" fontId="6" fillId="20" borderId="7" xfId="0" applyFont="1" applyFill="1" applyBorder="1" applyAlignment="1">
      <alignment horizontal="center" vertical="center" wrapText="1"/>
    </xf>
    <xf numFmtId="0" fontId="9" fillId="19" borderId="0" xfId="0" applyFont="1" applyFill="1" applyAlignment="1">
      <alignment horizontal="left" vertical="center" wrapText="1"/>
    </xf>
    <xf numFmtId="0" fontId="9" fillId="19" borderId="10" xfId="0" applyFont="1" applyFill="1" applyBorder="1" applyAlignment="1">
      <alignment horizontal="left" vertical="center" wrapText="1"/>
    </xf>
  </cellXfs>
  <cellStyles count="536">
    <cellStyle name="Bad 1" xfId="1" xr:uid="{00000000-0005-0000-0000-000000000000}"/>
    <cellStyle name="Heading 1 1" xfId="2" xr:uid="{00000000-0005-0000-0000-000001000000}"/>
    <cellStyle name="Heading 2 1" xfId="3" xr:uid="{00000000-0005-0000-0000-000002000000}"/>
    <cellStyle name="Hyperlink 2" xfId="96" xr:uid="{00000000-0005-0000-0000-000003000000}"/>
    <cellStyle name="Hyperlink 3" xfId="97" xr:uid="{00000000-0005-0000-0000-000004000000}"/>
    <cellStyle name="KeyStyle" xfId="98" xr:uid="{00000000-0005-0000-0000-000005000000}"/>
    <cellStyle name="Neutral 1" xfId="4" xr:uid="{00000000-0005-0000-0000-000006000000}"/>
    <cellStyle name="Normal 2" xfId="99" xr:uid="{00000000-0005-0000-0000-000007000000}"/>
    <cellStyle name="Normal 2 10" xfId="100" xr:uid="{00000000-0005-0000-0000-000008000000}"/>
    <cellStyle name="Normal 2 11" xfId="101" xr:uid="{00000000-0005-0000-0000-000009000000}"/>
    <cellStyle name="Normal 2 12" xfId="102" xr:uid="{00000000-0005-0000-0000-00000A000000}"/>
    <cellStyle name="Normal 2 2" xfId="103" xr:uid="{00000000-0005-0000-0000-00000B000000}"/>
    <cellStyle name="Normal 2 3" xfId="104" xr:uid="{00000000-0005-0000-0000-00000C000000}"/>
    <cellStyle name="Normal 2 4" xfId="105" xr:uid="{00000000-0005-0000-0000-00000D000000}"/>
    <cellStyle name="Normal 2 5" xfId="106" xr:uid="{00000000-0005-0000-0000-00000E000000}"/>
    <cellStyle name="Normal 2 6" xfId="107" xr:uid="{00000000-0005-0000-0000-00000F000000}"/>
    <cellStyle name="Normal 2 7" xfId="108" xr:uid="{00000000-0005-0000-0000-000010000000}"/>
    <cellStyle name="Normal 2 8" xfId="109" xr:uid="{00000000-0005-0000-0000-000011000000}"/>
    <cellStyle name="Normal 2 9" xfId="110" xr:uid="{00000000-0005-0000-0000-000012000000}"/>
    <cellStyle name="Normal 3" xfId="111" xr:uid="{00000000-0005-0000-0000-000013000000}"/>
    <cellStyle name="Normal 3 10" xfId="112" xr:uid="{00000000-0005-0000-0000-000014000000}"/>
    <cellStyle name="Normal 3 11" xfId="113" xr:uid="{00000000-0005-0000-0000-000015000000}"/>
    <cellStyle name="Normal 3 12" xfId="114" xr:uid="{00000000-0005-0000-0000-000016000000}"/>
    <cellStyle name="Normal 3 2" xfId="115" xr:uid="{00000000-0005-0000-0000-000017000000}"/>
    <cellStyle name="Normal 3 3" xfId="116" xr:uid="{00000000-0005-0000-0000-000018000000}"/>
    <cellStyle name="Normal 3 4" xfId="117" xr:uid="{00000000-0005-0000-0000-000019000000}"/>
    <cellStyle name="Normal 3 5" xfId="118" xr:uid="{00000000-0005-0000-0000-00001A000000}"/>
    <cellStyle name="Normal 3 6" xfId="119" xr:uid="{00000000-0005-0000-0000-00001B000000}"/>
    <cellStyle name="Normal 3 7" xfId="120" xr:uid="{00000000-0005-0000-0000-00001C000000}"/>
    <cellStyle name="Normal 3 8" xfId="121" xr:uid="{00000000-0005-0000-0000-00001D000000}"/>
    <cellStyle name="Normal 3 9" xfId="122" xr:uid="{00000000-0005-0000-0000-00001E000000}"/>
    <cellStyle name="Normal 4" xfId="123" xr:uid="{00000000-0005-0000-0000-00001F000000}"/>
    <cellStyle name="Normal_REBALANS CERNA1" xfId="5" xr:uid="{00000000-0005-0000-0000-000020000000}"/>
    <cellStyle name="Normalno" xfId="0" builtinId="0"/>
    <cellStyle name="Obično 10" xfId="6" xr:uid="{00000000-0005-0000-0000-000022000000}"/>
    <cellStyle name="Obično 11" xfId="7" xr:uid="{00000000-0005-0000-0000-000023000000}"/>
    <cellStyle name="Obično 13" xfId="8" xr:uid="{00000000-0005-0000-0000-000024000000}"/>
    <cellStyle name="Obično 15" xfId="9" xr:uid="{00000000-0005-0000-0000-000025000000}"/>
    <cellStyle name="Obično 17" xfId="10" xr:uid="{00000000-0005-0000-0000-000026000000}"/>
    <cellStyle name="Obično 2" xfId="11" xr:uid="{00000000-0005-0000-0000-000027000000}"/>
    <cellStyle name="Obično 2 2" xfId="124" xr:uid="{00000000-0005-0000-0000-000028000000}"/>
    <cellStyle name="Obično 2 3" xfId="125" xr:uid="{00000000-0005-0000-0000-000029000000}"/>
    <cellStyle name="Obično 2 4" xfId="126" xr:uid="{00000000-0005-0000-0000-00002A000000}"/>
    <cellStyle name="Obično 2 5" xfId="127" xr:uid="{00000000-0005-0000-0000-00002B000000}"/>
    <cellStyle name="Obično 20" xfId="12" xr:uid="{00000000-0005-0000-0000-00002C000000}"/>
    <cellStyle name="Obično 21" xfId="13" xr:uid="{00000000-0005-0000-0000-00002D000000}"/>
    <cellStyle name="Obično 23" xfId="14" xr:uid="{00000000-0005-0000-0000-00002E000000}"/>
    <cellStyle name="Obično 24" xfId="15" xr:uid="{00000000-0005-0000-0000-00002F000000}"/>
    <cellStyle name="Obično 25" xfId="128" xr:uid="{00000000-0005-0000-0000-000030000000}"/>
    <cellStyle name="Obično 26" xfId="16" xr:uid="{00000000-0005-0000-0000-000031000000}"/>
    <cellStyle name="Obično 28" xfId="17" xr:uid="{00000000-0005-0000-0000-000032000000}"/>
    <cellStyle name="Obično 29" xfId="129" xr:uid="{00000000-0005-0000-0000-000033000000}"/>
    <cellStyle name="Obično 3" xfId="18" xr:uid="{00000000-0005-0000-0000-000034000000}"/>
    <cellStyle name="Obično 30" xfId="130" xr:uid="{00000000-0005-0000-0000-000035000000}"/>
    <cellStyle name="Obično 31" xfId="19" xr:uid="{00000000-0005-0000-0000-000036000000}"/>
    <cellStyle name="Obično 34" xfId="20" xr:uid="{00000000-0005-0000-0000-000037000000}"/>
    <cellStyle name="Obično 35" xfId="21" xr:uid="{00000000-0005-0000-0000-000038000000}"/>
    <cellStyle name="Obično 36" xfId="22" xr:uid="{00000000-0005-0000-0000-000039000000}"/>
    <cellStyle name="Obično 37" xfId="23" xr:uid="{00000000-0005-0000-0000-00003A000000}"/>
    <cellStyle name="Obično 40" xfId="24" xr:uid="{00000000-0005-0000-0000-00003B000000}"/>
    <cellStyle name="Obično 42" xfId="25" xr:uid="{00000000-0005-0000-0000-00003C000000}"/>
    <cellStyle name="Obično 44" xfId="26" xr:uid="{00000000-0005-0000-0000-00003D000000}"/>
    <cellStyle name="Obično 46" xfId="27" xr:uid="{00000000-0005-0000-0000-00003E000000}"/>
    <cellStyle name="Obično 48" xfId="28" xr:uid="{00000000-0005-0000-0000-00003F000000}"/>
    <cellStyle name="Obično 5" xfId="29" xr:uid="{00000000-0005-0000-0000-000040000000}"/>
    <cellStyle name="Obično 5 2" xfId="131" xr:uid="{00000000-0005-0000-0000-000041000000}"/>
    <cellStyle name="Obično 5 3" xfId="132" xr:uid="{00000000-0005-0000-0000-000042000000}"/>
    <cellStyle name="Obično 5 4" xfId="133" xr:uid="{00000000-0005-0000-0000-000043000000}"/>
    <cellStyle name="Obično 50" xfId="30" xr:uid="{00000000-0005-0000-0000-000044000000}"/>
    <cellStyle name="Obično 52" xfId="31" xr:uid="{00000000-0005-0000-0000-000045000000}"/>
    <cellStyle name="Obično 54" xfId="32" xr:uid="{00000000-0005-0000-0000-000046000000}"/>
    <cellStyle name="Obično 56" xfId="33" xr:uid="{00000000-0005-0000-0000-000047000000}"/>
    <cellStyle name="Obično 58" xfId="34" xr:uid="{00000000-0005-0000-0000-000048000000}"/>
    <cellStyle name="Obično 6" xfId="35" xr:uid="{00000000-0005-0000-0000-000049000000}"/>
    <cellStyle name="Obično 60" xfId="36" xr:uid="{00000000-0005-0000-0000-00004A000000}"/>
    <cellStyle name="Obično 62" xfId="37" xr:uid="{00000000-0005-0000-0000-00004B000000}"/>
    <cellStyle name="Obično 64" xfId="38" xr:uid="{00000000-0005-0000-0000-00004C000000}"/>
    <cellStyle name="Obično 66" xfId="39" xr:uid="{00000000-0005-0000-0000-00004D000000}"/>
    <cellStyle name="Obično 68" xfId="40" xr:uid="{00000000-0005-0000-0000-00004E000000}"/>
    <cellStyle name="Obično 70" xfId="41" xr:uid="{00000000-0005-0000-0000-00004F000000}"/>
    <cellStyle name="Obično 72" xfId="42" xr:uid="{00000000-0005-0000-0000-000050000000}"/>
    <cellStyle name="Obično 74" xfId="43" xr:uid="{00000000-0005-0000-0000-000051000000}"/>
    <cellStyle name="Obično 76" xfId="44" xr:uid="{00000000-0005-0000-0000-000052000000}"/>
    <cellStyle name="Obično 77" xfId="45" xr:uid="{00000000-0005-0000-0000-000053000000}"/>
    <cellStyle name="Obično 79" xfId="46" xr:uid="{00000000-0005-0000-0000-000054000000}"/>
    <cellStyle name="Obično 80" xfId="47" xr:uid="{00000000-0005-0000-0000-000055000000}"/>
    <cellStyle name="Obično 83" xfId="48" xr:uid="{00000000-0005-0000-0000-000056000000}"/>
    <cellStyle name="Obično 84" xfId="49" xr:uid="{00000000-0005-0000-0000-000057000000}"/>
    <cellStyle name="Obično 85" xfId="50" xr:uid="{00000000-0005-0000-0000-000058000000}"/>
    <cellStyle name="Obično 86" xfId="51" xr:uid="{00000000-0005-0000-0000-000059000000}"/>
    <cellStyle name="Obično 87" xfId="52" xr:uid="{00000000-0005-0000-0000-00005A000000}"/>
    <cellStyle name="Obično 88" xfId="53" xr:uid="{00000000-0005-0000-0000-00005B000000}"/>
    <cellStyle name="Obično 89" xfId="54" xr:uid="{00000000-0005-0000-0000-00005C000000}"/>
    <cellStyle name="Obično 9" xfId="55" xr:uid="{00000000-0005-0000-0000-00005D000000}"/>
    <cellStyle name="Obično 90" xfId="56" xr:uid="{00000000-0005-0000-0000-00005E000000}"/>
    <cellStyle name="Obično 91" xfId="57" xr:uid="{00000000-0005-0000-0000-00005F000000}"/>
    <cellStyle name="SAPBEXaggData" xfId="58" xr:uid="{00000000-0005-0000-0000-000060000000}"/>
    <cellStyle name="SAPBEXaggData 2" xfId="134" xr:uid="{00000000-0005-0000-0000-000061000000}"/>
    <cellStyle name="SAPBEXaggData 2 2" xfId="135" xr:uid="{00000000-0005-0000-0000-000062000000}"/>
    <cellStyle name="SAPBEXaggData 2 3" xfId="459" xr:uid="{00000000-0005-0000-0000-000063000000}"/>
    <cellStyle name="SAPBEXaggData 3" xfId="136" xr:uid="{00000000-0005-0000-0000-000064000000}"/>
    <cellStyle name="SAPBEXaggData 4" xfId="137" xr:uid="{00000000-0005-0000-0000-000065000000}"/>
    <cellStyle name="SAPBEXaggData 5" xfId="138" xr:uid="{00000000-0005-0000-0000-000066000000}"/>
    <cellStyle name="SAPBEXaggData 6" xfId="139" xr:uid="{00000000-0005-0000-0000-000067000000}"/>
    <cellStyle name="SAPBEXaggData 7" xfId="140" xr:uid="{00000000-0005-0000-0000-000068000000}"/>
    <cellStyle name="SAPBEXaggData 8" xfId="141" xr:uid="{00000000-0005-0000-0000-000069000000}"/>
    <cellStyle name="SAPBEXaggData 9" xfId="458" xr:uid="{00000000-0005-0000-0000-00006A000000}"/>
    <cellStyle name="SAPBEXaggDataEmph" xfId="59" xr:uid="{00000000-0005-0000-0000-00006B000000}"/>
    <cellStyle name="SAPBEXaggDataEmph 2" xfId="142" xr:uid="{00000000-0005-0000-0000-00006C000000}"/>
    <cellStyle name="SAPBEXaggDataEmph 2 2" xfId="143" xr:uid="{00000000-0005-0000-0000-00006D000000}"/>
    <cellStyle name="SAPBEXaggDataEmph 2 3" xfId="461" xr:uid="{00000000-0005-0000-0000-00006E000000}"/>
    <cellStyle name="SAPBEXaggDataEmph 3" xfId="144" xr:uid="{00000000-0005-0000-0000-00006F000000}"/>
    <cellStyle name="SAPBEXaggDataEmph 4" xfId="145" xr:uid="{00000000-0005-0000-0000-000070000000}"/>
    <cellStyle name="SAPBEXaggDataEmph 5" xfId="146" xr:uid="{00000000-0005-0000-0000-000071000000}"/>
    <cellStyle name="SAPBEXaggDataEmph 6" xfId="147" xr:uid="{00000000-0005-0000-0000-000072000000}"/>
    <cellStyle name="SAPBEXaggDataEmph 7" xfId="148" xr:uid="{00000000-0005-0000-0000-000073000000}"/>
    <cellStyle name="SAPBEXaggDataEmph 8" xfId="149" xr:uid="{00000000-0005-0000-0000-000074000000}"/>
    <cellStyle name="SAPBEXaggDataEmph 9" xfId="460" xr:uid="{00000000-0005-0000-0000-000075000000}"/>
    <cellStyle name="SAPBEXaggItem" xfId="60" xr:uid="{00000000-0005-0000-0000-000076000000}"/>
    <cellStyle name="SAPBEXaggItem 2" xfId="150" xr:uid="{00000000-0005-0000-0000-000077000000}"/>
    <cellStyle name="SAPBEXaggItem 2 2" xfId="151" xr:uid="{00000000-0005-0000-0000-000078000000}"/>
    <cellStyle name="SAPBEXaggItem 2 3" xfId="463" xr:uid="{00000000-0005-0000-0000-000079000000}"/>
    <cellStyle name="SAPBEXaggItem 3" xfId="152" xr:uid="{00000000-0005-0000-0000-00007A000000}"/>
    <cellStyle name="SAPBEXaggItem 4" xfId="153" xr:uid="{00000000-0005-0000-0000-00007B000000}"/>
    <cellStyle name="SAPBEXaggItem 5" xfId="154" xr:uid="{00000000-0005-0000-0000-00007C000000}"/>
    <cellStyle name="SAPBEXaggItem 6" xfId="155" xr:uid="{00000000-0005-0000-0000-00007D000000}"/>
    <cellStyle name="SAPBEXaggItem 7" xfId="156" xr:uid="{00000000-0005-0000-0000-00007E000000}"/>
    <cellStyle name="SAPBEXaggItem 8" xfId="157" xr:uid="{00000000-0005-0000-0000-00007F000000}"/>
    <cellStyle name="SAPBEXaggItem 9" xfId="462" xr:uid="{00000000-0005-0000-0000-000080000000}"/>
    <cellStyle name="SAPBEXaggItemX" xfId="61" xr:uid="{00000000-0005-0000-0000-000081000000}"/>
    <cellStyle name="SAPBEXaggItemX 2" xfId="158" xr:uid="{00000000-0005-0000-0000-000082000000}"/>
    <cellStyle name="SAPBEXaggItemX 2 2" xfId="159" xr:uid="{00000000-0005-0000-0000-000083000000}"/>
    <cellStyle name="SAPBEXaggItemX 2 3" xfId="465" xr:uid="{00000000-0005-0000-0000-000084000000}"/>
    <cellStyle name="SAPBEXaggItemX 3" xfId="160" xr:uid="{00000000-0005-0000-0000-000085000000}"/>
    <cellStyle name="SAPBEXaggItemX 4" xfId="161" xr:uid="{00000000-0005-0000-0000-000086000000}"/>
    <cellStyle name="SAPBEXaggItemX 5" xfId="162" xr:uid="{00000000-0005-0000-0000-000087000000}"/>
    <cellStyle name="SAPBEXaggItemX 6" xfId="163" xr:uid="{00000000-0005-0000-0000-000088000000}"/>
    <cellStyle name="SAPBEXaggItemX 7" xfId="164" xr:uid="{00000000-0005-0000-0000-000089000000}"/>
    <cellStyle name="SAPBEXaggItemX 8" xfId="165" xr:uid="{00000000-0005-0000-0000-00008A000000}"/>
    <cellStyle name="SAPBEXaggItemX 9" xfId="464" xr:uid="{00000000-0005-0000-0000-00008B000000}"/>
    <cellStyle name="SAPBEXchaText" xfId="62" xr:uid="{00000000-0005-0000-0000-00008C000000}"/>
    <cellStyle name="SAPBEXchaText 2" xfId="166" xr:uid="{00000000-0005-0000-0000-00008D000000}"/>
    <cellStyle name="SAPBEXchaText 2 2" xfId="167" xr:uid="{00000000-0005-0000-0000-00008E000000}"/>
    <cellStyle name="SAPBEXchaText 2 3" xfId="467" xr:uid="{00000000-0005-0000-0000-00008F000000}"/>
    <cellStyle name="SAPBEXchaText 3" xfId="168" xr:uid="{00000000-0005-0000-0000-000090000000}"/>
    <cellStyle name="SAPBEXchaText 4" xfId="169" xr:uid="{00000000-0005-0000-0000-000091000000}"/>
    <cellStyle name="SAPBEXchaText 5" xfId="170" xr:uid="{00000000-0005-0000-0000-000092000000}"/>
    <cellStyle name="SAPBEXchaText 6" xfId="171" xr:uid="{00000000-0005-0000-0000-000093000000}"/>
    <cellStyle name="SAPBEXchaText 7" xfId="172" xr:uid="{00000000-0005-0000-0000-000094000000}"/>
    <cellStyle name="SAPBEXchaText 8" xfId="173" xr:uid="{00000000-0005-0000-0000-000095000000}"/>
    <cellStyle name="SAPBEXchaText 9" xfId="466" xr:uid="{00000000-0005-0000-0000-000096000000}"/>
    <cellStyle name="SAPBEXexcBad7" xfId="63" xr:uid="{00000000-0005-0000-0000-000097000000}"/>
    <cellStyle name="SAPBEXexcBad7 2" xfId="174" xr:uid="{00000000-0005-0000-0000-000098000000}"/>
    <cellStyle name="SAPBEXexcBad7 2 2" xfId="175" xr:uid="{00000000-0005-0000-0000-000099000000}"/>
    <cellStyle name="SAPBEXexcBad7 2 3" xfId="469" xr:uid="{00000000-0005-0000-0000-00009A000000}"/>
    <cellStyle name="SAPBEXexcBad7 3" xfId="176" xr:uid="{00000000-0005-0000-0000-00009B000000}"/>
    <cellStyle name="SAPBEXexcBad7 4" xfId="177" xr:uid="{00000000-0005-0000-0000-00009C000000}"/>
    <cellStyle name="SAPBEXexcBad7 5" xfId="178" xr:uid="{00000000-0005-0000-0000-00009D000000}"/>
    <cellStyle name="SAPBEXexcBad7 6" xfId="179" xr:uid="{00000000-0005-0000-0000-00009E000000}"/>
    <cellStyle name="SAPBEXexcBad7 7" xfId="180" xr:uid="{00000000-0005-0000-0000-00009F000000}"/>
    <cellStyle name="SAPBEXexcBad7 8" xfId="181" xr:uid="{00000000-0005-0000-0000-0000A0000000}"/>
    <cellStyle name="SAPBEXexcBad7 9" xfId="468" xr:uid="{00000000-0005-0000-0000-0000A1000000}"/>
    <cellStyle name="SAPBEXexcBad8" xfId="64" xr:uid="{00000000-0005-0000-0000-0000A2000000}"/>
    <cellStyle name="SAPBEXexcBad8 2" xfId="182" xr:uid="{00000000-0005-0000-0000-0000A3000000}"/>
    <cellStyle name="SAPBEXexcBad8 2 2" xfId="183" xr:uid="{00000000-0005-0000-0000-0000A4000000}"/>
    <cellStyle name="SAPBEXexcBad8 2 3" xfId="471" xr:uid="{00000000-0005-0000-0000-0000A5000000}"/>
    <cellStyle name="SAPBEXexcBad8 3" xfId="184" xr:uid="{00000000-0005-0000-0000-0000A6000000}"/>
    <cellStyle name="SAPBEXexcBad8 4" xfId="185" xr:uid="{00000000-0005-0000-0000-0000A7000000}"/>
    <cellStyle name="SAPBEXexcBad8 5" xfId="186" xr:uid="{00000000-0005-0000-0000-0000A8000000}"/>
    <cellStyle name="SAPBEXexcBad8 6" xfId="187" xr:uid="{00000000-0005-0000-0000-0000A9000000}"/>
    <cellStyle name="SAPBEXexcBad8 7" xfId="188" xr:uid="{00000000-0005-0000-0000-0000AA000000}"/>
    <cellStyle name="SAPBEXexcBad8 8" xfId="189" xr:uid="{00000000-0005-0000-0000-0000AB000000}"/>
    <cellStyle name="SAPBEXexcBad8 9" xfId="470" xr:uid="{00000000-0005-0000-0000-0000AC000000}"/>
    <cellStyle name="SAPBEXexcBad9" xfId="65" xr:uid="{00000000-0005-0000-0000-0000AD000000}"/>
    <cellStyle name="SAPBEXexcBad9 2" xfId="190" xr:uid="{00000000-0005-0000-0000-0000AE000000}"/>
    <cellStyle name="SAPBEXexcBad9 2 2" xfId="191" xr:uid="{00000000-0005-0000-0000-0000AF000000}"/>
    <cellStyle name="SAPBEXexcBad9 2 3" xfId="473" xr:uid="{00000000-0005-0000-0000-0000B0000000}"/>
    <cellStyle name="SAPBEXexcBad9 3" xfId="192" xr:uid="{00000000-0005-0000-0000-0000B1000000}"/>
    <cellStyle name="SAPBEXexcBad9 4" xfId="193" xr:uid="{00000000-0005-0000-0000-0000B2000000}"/>
    <cellStyle name="SAPBEXexcBad9 5" xfId="194" xr:uid="{00000000-0005-0000-0000-0000B3000000}"/>
    <cellStyle name="SAPBEXexcBad9 6" xfId="195" xr:uid="{00000000-0005-0000-0000-0000B4000000}"/>
    <cellStyle name="SAPBEXexcBad9 7" xfId="196" xr:uid="{00000000-0005-0000-0000-0000B5000000}"/>
    <cellStyle name="SAPBEXexcBad9 8" xfId="197" xr:uid="{00000000-0005-0000-0000-0000B6000000}"/>
    <cellStyle name="SAPBEXexcBad9 9" xfId="472" xr:uid="{00000000-0005-0000-0000-0000B7000000}"/>
    <cellStyle name="SAPBEXexcCritical4" xfId="66" xr:uid="{00000000-0005-0000-0000-0000B8000000}"/>
    <cellStyle name="SAPBEXexcCritical4 2" xfId="198" xr:uid="{00000000-0005-0000-0000-0000B9000000}"/>
    <cellStyle name="SAPBEXexcCritical4 2 2" xfId="199" xr:uid="{00000000-0005-0000-0000-0000BA000000}"/>
    <cellStyle name="SAPBEXexcCritical4 2 3" xfId="475" xr:uid="{00000000-0005-0000-0000-0000BB000000}"/>
    <cellStyle name="SAPBEXexcCritical4 3" xfId="200" xr:uid="{00000000-0005-0000-0000-0000BC000000}"/>
    <cellStyle name="SAPBEXexcCritical4 4" xfId="201" xr:uid="{00000000-0005-0000-0000-0000BD000000}"/>
    <cellStyle name="SAPBEXexcCritical4 5" xfId="202" xr:uid="{00000000-0005-0000-0000-0000BE000000}"/>
    <cellStyle name="SAPBEXexcCritical4 6" xfId="203" xr:uid="{00000000-0005-0000-0000-0000BF000000}"/>
    <cellStyle name="SAPBEXexcCritical4 7" xfId="204" xr:uid="{00000000-0005-0000-0000-0000C0000000}"/>
    <cellStyle name="SAPBEXexcCritical4 8" xfId="205" xr:uid="{00000000-0005-0000-0000-0000C1000000}"/>
    <cellStyle name="SAPBEXexcCritical4 9" xfId="474" xr:uid="{00000000-0005-0000-0000-0000C2000000}"/>
    <cellStyle name="SAPBEXexcCritical5" xfId="67" xr:uid="{00000000-0005-0000-0000-0000C3000000}"/>
    <cellStyle name="SAPBEXexcCritical5 2" xfId="206" xr:uid="{00000000-0005-0000-0000-0000C4000000}"/>
    <cellStyle name="SAPBEXexcCritical5 2 2" xfId="207" xr:uid="{00000000-0005-0000-0000-0000C5000000}"/>
    <cellStyle name="SAPBEXexcCritical5 2 3" xfId="477" xr:uid="{00000000-0005-0000-0000-0000C6000000}"/>
    <cellStyle name="SAPBEXexcCritical5 3" xfId="208" xr:uid="{00000000-0005-0000-0000-0000C7000000}"/>
    <cellStyle name="SAPBEXexcCritical5 4" xfId="209" xr:uid="{00000000-0005-0000-0000-0000C8000000}"/>
    <cellStyle name="SAPBEXexcCritical5 5" xfId="210" xr:uid="{00000000-0005-0000-0000-0000C9000000}"/>
    <cellStyle name="SAPBEXexcCritical5 6" xfId="211" xr:uid="{00000000-0005-0000-0000-0000CA000000}"/>
    <cellStyle name="SAPBEXexcCritical5 7" xfId="212" xr:uid="{00000000-0005-0000-0000-0000CB000000}"/>
    <cellStyle name="SAPBEXexcCritical5 8" xfId="213" xr:uid="{00000000-0005-0000-0000-0000CC000000}"/>
    <cellStyle name="SAPBEXexcCritical5 9" xfId="476" xr:uid="{00000000-0005-0000-0000-0000CD000000}"/>
    <cellStyle name="SAPBEXexcCritical6" xfId="68" xr:uid="{00000000-0005-0000-0000-0000CE000000}"/>
    <cellStyle name="SAPBEXexcCritical6 2" xfId="214" xr:uid="{00000000-0005-0000-0000-0000CF000000}"/>
    <cellStyle name="SAPBEXexcCritical6 2 2" xfId="215" xr:uid="{00000000-0005-0000-0000-0000D0000000}"/>
    <cellStyle name="SAPBEXexcCritical6 2 3" xfId="479" xr:uid="{00000000-0005-0000-0000-0000D1000000}"/>
    <cellStyle name="SAPBEXexcCritical6 3" xfId="216" xr:uid="{00000000-0005-0000-0000-0000D2000000}"/>
    <cellStyle name="SAPBEXexcCritical6 4" xfId="217" xr:uid="{00000000-0005-0000-0000-0000D3000000}"/>
    <cellStyle name="SAPBEXexcCritical6 5" xfId="218" xr:uid="{00000000-0005-0000-0000-0000D4000000}"/>
    <cellStyle name="SAPBEXexcCritical6 6" xfId="219" xr:uid="{00000000-0005-0000-0000-0000D5000000}"/>
    <cellStyle name="SAPBEXexcCritical6 7" xfId="220" xr:uid="{00000000-0005-0000-0000-0000D6000000}"/>
    <cellStyle name="SAPBEXexcCritical6 8" xfId="221" xr:uid="{00000000-0005-0000-0000-0000D7000000}"/>
    <cellStyle name="SAPBEXexcCritical6 9" xfId="478" xr:uid="{00000000-0005-0000-0000-0000D8000000}"/>
    <cellStyle name="SAPBEXexcGood1" xfId="69" xr:uid="{00000000-0005-0000-0000-0000D9000000}"/>
    <cellStyle name="SAPBEXexcGood1 2" xfId="222" xr:uid="{00000000-0005-0000-0000-0000DA000000}"/>
    <cellStyle name="SAPBEXexcGood1 2 2" xfId="223" xr:uid="{00000000-0005-0000-0000-0000DB000000}"/>
    <cellStyle name="SAPBEXexcGood1 2 3" xfId="481" xr:uid="{00000000-0005-0000-0000-0000DC000000}"/>
    <cellStyle name="SAPBEXexcGood1 3" xfId="224" xr:uid="{00000000-0005-0000-0000-0000DD000000}"/>
    <cellStyle name="SAPBEXexcGood1 4" xfId="225" xr:uid="{00000000-0005-0000-0000-0000DE000000}"/>
    <cellStyle name="SAPBEXexcGood1 5" xfId="226" xr:uid="{00000000-0005-0000-0000-0000DF000000}"/>
    <cellStyle name="SAPBEXexcGood1 6" xfId="227" xr:uid="{00000000-0005-0000-0000-0000E0000000}"/>
    <cellStyle name="SAPBEXexcGood1 7" xfId="228" xr:uid="{00000000-0005-0000-0000-0000E1000000}"/>
    <cellStyle name="SAPBEXexcGood1 8" xfId="229" xr:uid="{00000000-0005-0000-0000-0000E2000000}"/>
    <cellStyle name="SAPBEXexcGood1 9" xfId="480" xr:uid="{00000000-0005-0000-0000-0000E3000000}"/>
    <cellStyle name="SAPBEXexcGood2" xfId="70" xr:uid="{00000000-0005-0000-0000-0000E4000000}"/>
    <cellStyle name="SAPBEXexcGood2 2" xfId="230" xr:uid="{00000000-0005-0000-0000-0000E5000000}"/>
    <cellStyle name="SAPBEXexcGood2 2 2" xfId="231" xr:uid="{00000000-0005-0000-0000-0000E6000000}"/>
    <cellStyle name="SAPBEXexcGood2 2 3" xfId="483" xr:uid="{00000000-0005-0000-0000-0000E7000000}"/>
    <cellStyle name="SAPBEXexcGood2 3" xfId="232" xr:uid="{00000000-0005-0000-0000-0000E8000000}"/>
    <cellStyle name="SAPBEXexcGood2 4" xfId="233" xr:uid="{00000000-0005-0000-0000-0000E9000000}"/>
    <cellStyle name="SAPBEXexcGood2 5" xfId="234" xr:uid="{00000000-0005-0000-0000-0000EA000000}"/>
    <cellStyle name="SAPBEXexcGood2 6" xfId="235" xr:uid="{00000000-0005-0000-0000-0000EB000000}"/>
    <cellStyle name="SAPBEXexcGood2 7" xfId="236" xr:uid="{00000000-0005-0000-0000-0000EC000000}"/>
    <cellStyle name="SAPBEXexcGood2 8" xfId="237" xr:uid="{00000000-0005-0000-0000-0000ED000000}"/>
    <cellStyle name="SAPBEXexcGood2 9" xfId="482" xr:uid="{00000000-0005-0000-0000-0000EE000000}"/>
    <cellStyle name="SAPBEXexcGood3" xfId="71" xr:uid="{00000000-0005-0000-0000-0000EF000000}"/>
    <cellStyle name="SAPBEXexcGood3 2" xfId="238" xr:uid="{00000000-0005-0000-0000-0000F0000000}"/>
    <cellStyle name="SAPBEXexcGood3 2 2" xfId="239" xr:uid="{00000000-0005-0000-0000-0000F1000000}"/>
    <cellStyle name="SAPBEXexcGood3 2 3" xfId="485" xr:uid="{00000000-0005-0000-0000-0000F2000000}"/>
    <cellStyle name="SAPBEXexcGood3 3" xfId="240" xr:uid="{00000000-0005-0000-0000-0000F3000000}"/>
    <cellStyle name="SAPBEXexcGood3 4" xfId="241" xr:uid="{00000000-0005-0000-0000-0000F4000000}"/>
    <cellStyle name="SAPBEXexcGood3 5" xfId="242" xr:uid="{00000000-0005-0000-0000-0000F5000000}"/>
    <cellStyle name="SAPBEXexcGood3 6" xfId="243" xr:uid="{00000000-0005-0000-0000-0000F6000000}"/>
    <cellStyle name="SAPBEXexcGood3 7" xfId="244" xr:uid="{00000000-0005-0000-0000-0000F7000000}"/>
    <cellStyle name="SAPBEXexcGood3 8" xfId="245" xr:uid="{00000000-0005-0000-0000-0000F8000000}"/>
    <cellStyle name="SAPBEXexcGood3 9" xfId="484" xr:uid="{00000000-0005-0000-0000-0000F9000000}"/>
    <cellStyle name="SAPBEXfilterDrill" xfId="72" xr:uid="{00000000-0005-0000-0000-0000FA000000}"/>
    <cellStyle name="SAPBEXfilterDrill 2" xfId="246" xr:uid="{00000000-0005-0000-0000-0000FB000000}"/>
    <cellStyle name="SAPBEXfilterDrill 2 2" xfId="247" xr:uid="{00000000-0005-0000-0000-0000FC000000}"/>
    <cellStyle name="SAPBEXfilterDrill 2 3" xfId="487" xr:uid="{00000000-0005-0000-0000-0000FD000000}"/>
    <cellStyle name="SAPBEXfilterDrill 3" xfId="248" xr:uid="{00000000-0005-0000-0000-0000FE000000}"/>
    <cellStyle name="SAPBEXfilterDrill 4" xfId="249" xr:uid="{00000000-0005-0000-0000-0000FF000000}"/>
    <cellStyle name="SAPBEXfilterDrill 5" xfId="250" xr:uid="{00000000-0005-0000-0000-000000010000}"/>
    <cellStyle name="SAPBEXfilterDrill 6" xfId="251" xr:uid="{00000000-0005-0000-0000-000001010000}"/>
    <cellStyle name="SAPBEXfilterDrill 7" xfId="252" xr:uid="{00000000-0005-0000-0000-000002010000}"/>
    <cellStyle name="SAPBEXfilterDrill 8" xfId="253" xr:uid="{00000000-0005-0000-0000-000003010000}"/>
    <cellStyle name="SAPBEXfilterDrill 9" xfId="486" xr:uid="{00000000-0005-0000-0000-000004010000}"/>
    <cellStyle name="SAPBEXfilterItem" xfId="73" xr:uid="{00000000-0005-0000-0000-000005010000}"/>
    <cellStyle name="SAPBEXfilterItem 2" xfId="254" xr:uid="{00000000-0005-0000-0000-000006010000}"/>
    <cellStyle name="SAPBEXfilterItem 2 2" xfId="255" xr:uid="{00000000-0005-0000-0000-000007010000}"/>
    <cellStyle name="SAPBEXfilterItem 2 3" xfId="489" xr:uid="{00000000-0005-0000-0000-000008010000}"/>
    <cellStyle name="SAPBEXfilterItem 3" xfId="256" xr:uid="{00000000-0005-0000-0000-000009010000}"/>
    <cellStyle name="SAPBEXfilterItem 4" xfId="257" xr:uid="{00000000-0005-0000-0000-00000A010000}"/>
    <cellStyle name="SAPBEXfilterItem 5" xfId="258" xr:uid="{00000000-0005-0000-0000-00000B010000}"/>
    <cellStyle name="SAPBEXfilterItem 6" xfId="259" xr:uid="{00000000-0005-0000-0000-00000C010000}"/>
    <cellStyle name="SAPBEXfilterItem 7" xfId="260" xr:uid="{00000000-0005-0000-0000-00000D010000}"/>
    <cellStyle name="SAPBEXfilterItem 8" xfId="261" xr:uid="{00000000-0005-0000-0000-00000E010000}"/>
    <cellStyle name="SAPBEXfilterItem 9" xfId="488" xr:uid="{00000000-0005-0000-0000-00000F010000}"/>
    <cellStyle name="SAPBEXfilterText" xfId="74" xr:uid="{00000000-0005-0000-0000-000010010000}"/>
    <cellStyle name="SAPBEXfilterText 2" xfId="262" xr:uid="{00000000-0005-0000-0000-000011010000}"/>
    <cellStyle name="SAPBEXfilterText 2 2" xfId="263" xr:uid="{00000000-0005-0000-0000-000012010000}"/>
    <cellStyle name="SAPBEXfilterText 2 3" xfId="491" xr:uid="{00000000-0005-0000-0000-000013010000}"/>
    <cellStyle name="SAPBEXfilterText 3" xfId="264" xr:uid="{00000000-0005-0000-0000-000014010000}"/>
    <cellStyle name="SAPBEXfilterText 4" xfId="265" xr:uid="{00000000-0005-0000-0000-000015010000}"/>
    <cellStyle name="SAPBEXfilterText 5" xfId="266" xr:uid="{00000000-0005-0000-0000-000016010000}"/>
    <cellStyle name="SAPBEXfilterText 6" xfId="267" xr:uid="{00000000-0005-0000-0000-000017010000}"/>
    <cellStyle name="SAPBEXfilterText 7" xfId="268" xr:uid="{00000000-0005-0000-0000-000018010000}"/>
    <cellStyle name="SAPBEXfilterText 8" xfId="269" xr:uid="{00000000-0005-0000-0000-000019010000}"/>
    <cellStyle name="SAPBEXfilterText 9" xfId="490" xr:uid="{00000000-0005-0000-0000-00001A010000}"/>
    <cellStyle name="SAPBEXformats" xfId="75" xr:uid="{00000000-0005-0000-0000-00001B010000}"/>
    <cellStyle name="SAPBEXformats 2" xfId="270" xr:uid="{00000000-0005-0000-0000-00001C010000}"/>
    <cellStyle name="SAPBEXformats 2 2" xfId="271" xr:uid="{00000000-0005-0000-0000-00001D010000}"/>
    <cellStyle name="SAPBEXformats 2 3" xfId="493" xr:uid="{00000000-0005-0000-0000-00001E010000}"/>
    <cellStyle name="SAPBEXformats 3" xfId="272" xr:uid="{00000000-0005-0000-0000-00001F010000}"/>
    <cellStyle name="SAPBEXformats 4" xfId="273" xr:uid="{00000000-0005-0000-0000-000020010000}"/>
    <cellStyle name="SAPBEXformats 5" xfId="274" xr:uid="{00000000-0005-0000-0000-000021010000}"/>
    <cellStyle name="SAPBEXformats 6" xfId="275" xr:uid="{00000000-0005-0000-0000-000022010000}"/>
    <cellStyle name="SAPBEXformats 7" xfId="276" xr:uid="{00000000-0005-0000-0000-000023010000}"/>
    <cellStyle name="SAPBEXformats 8" xfId="277" xr:uid="{00000000-0005-0000-0000-000024010000}"/>
    <cellStyle name="SAPBEXformats 9" xfId="492" xr:uid="{00000000-0005-0000-0000-000025010000}"/>
    <cellStyle name="SAPBEXheaderItem" xfId="76" xr:uid="{00000000-0005-0000-0000-000026010000}"/>
    <cellStyle name="SAPBEXheaderItem 2" xfId="278" xr:uid="{00000000-0005-0000-0000-000027010000}"/>
    <cellStyle name="SAPBEXheaderItem 2 2" xfId="279" xr:uid="{00000000-0005-0000-0000-000028010000}"/>
    <cellStyle name="SAPBEXheaderItem 2 3" xfId="495" xr:uid="{00000000-0005-0000-0000-000029010000}"/>
    <cellStyle name="SAPBEXheaderItem 3" xfId="280" xr:uid="{00000000-0005-0000-0000-00002A010000}"/>
    <cellStyle name="SAPBEXheaderItem 4" xfId="281" xr:uid="{00000000-0005-0000-0000-00002B010000}"/>
    <cellStyle name="SAPBEXheaderItem 5" xfId="282" xr:uid="{00000000-0005-0000-0000-00002C010000}"/>
    <cellStyle name="SAPBEXheaderItem 6" xfId="283" xr:uid="{00000000-0005-0000-0000-00002D010000}"/>
    <cellStyle name="SAPBEXheaderItem 7" xfId="284" xr:uid="{00000000-0005-0000-0000-00002E010000}"/>
    <cellStyle name="SAPBEXheaderItem 8" xfId="285" xr:uid="{00000000-0005-0000-0000-00002F010000}"/>
    <cellStyle name="SAPBEXheaderItem 9" xfId="494" xr:uid="{00000000-0005-0000-0000-000030010000}"/>
    <cellStyle name="SAPBEXheaderText" xfId="77" xr:uid="{00000000-0005-0000-0000-000031010000}"/>
    <cellStyle name="SAPBEXheaderText 2" xfId="286" xr:uid="{00000000-0005-0000-0000-000032010000}"/>
    <cellStyle name="SAPBEXheaderText 2 2" xfId="287" xr:uid="{00000000-0005-0000-0000-000033010000}"/>
    <cellStyle name="SAPBEXheaderText 2 3" xfId="497" xr:uid="{00000000-0005-0000-0000-000034010000}"/>
    <cellStyle name="SAPBEXheaderText 3" xfId="288" xr:uid="{00000000-0005-0000-0000-000035010000}"/>
    <cellStyle name="SAPBEXheaderText 4" xfId="289" xr:uid="{00000000-0005-0000-0000-000036010000}"/>
    <cellStyle name="SAPBEXheaderText 5" xfId="290" xr:uid="{00000000-0005-0000-0000-000037010000}"/>
    <cellStyle name="SAPBEXheaderText 6" xfId="291" xr:uid="{00000000-0005-0000-0000-000038010000}"/>
    <cellStyle name="SAPBEXheaderText 7" xfId="292" xr:uid="{00000000-0005-0000-0000-000039010000}"/>
    <cellStyle name="SAPBEXheaderText 8" xfId="293" xr:uid="{00000000-0005-0000-0000-00003A010000}"/>
    <cellStyle name="SAPBEXheaderText 9" xfId="496" xr:uid="{00000000-0005-0000-0000-00003B010000}"/>
    <cellStyle name="SAPBEXHLevel0" xfId="78" xr:uid="{00000000-0005-0000-0000-00003C010000}"/>
    <cellStyle name="SAPBEXHLevel0 2" xfId="294" xr:uid="{00000000-0005-0000-0000-00003D010000}"/>
    <cellStyle name="SAPBEXHLevel0 2 2" xfId="295" xr:uid="{00000000-0005-0000-0000-00003E010000}"/>
    <cellStyle name="SAPBEXHLevel0 2 3" xfId="499" xr:uid="{00000000-0005-0000-0000-00003F010000}"/>
    <cellStyle name="SAPBEXHLevel0 3" xfId="296" xr:uid="{00000000-0005-0000-0000-000040010000}"/>
    <cellStyle name="SAPBEXHLevel0 4" xfId="297" xr:uid="{00000000-0005-0000-0000-000041010000}"/>
    <cellStyle name="SAPBEXHLevel0 5" xfId="298" xr:uid="{00000000-0005-0000-0000-000042010000}"/>
    <cellStyle name="SAPBEXHLevel0 6" xfId="299" xr:uid="{00000000-0005-0000-0000-000043010000}"/>
    <cellStyle name="SAPBEXHLevel0 7" xfId="300" xr:uid="{00000000-0005-0000-0000-000044010000}"/>
    <cellStyle name="SAPBEXHLevel0 8" xfId="301" xr:uid="{00000000-0005-0000-0000-000045010000}"/>
    <cellStyle name="SAPBEXHLevel0 9" xfId="498" xr:uid="{00000000-0005-0000-0000-000046010000}"/>
    <cellStyle name="SAPBEXHLevel0X" xfId="79" xr:uid="{00000000-0005-0000-0000-000047010000}"/>
    <cellStyle name="SAPBEXHLevel0X 2" xfId="302" xr:uid="{00000000-0005-0000-0000-000048010000}"/>
    <cellStyle name="SAPBEXHLevel0X 2 2" xfId="303" xr:uid="{00000000-0005-0000-0000-000049010000}"/>
    <cellStyle name="SAPBEXHLevel0X 2 3" xfId="501" xr:uid="{00000000-0005-0000-0000-00004A010000}"/>
    <cellStyle name="SAPBEXHLevel0X 3" xfId="304" xr:uid="{00000000-0005-0000-0000-00004B010000}"/>
    <cellStyle name="SAPBEXHLevel0X 4" xfId="305" xr:uid="{00000000-0005-0000-0000-00004C010000}"/>
    <cellStyle name="SAPBEXHLevel0X 5" xfId="306" xr:uid="{00000000-0005-0000-0000-00004D010000}"/>
    <cellStyle name="SAPBEXHLevel0X 6" xfId="307" xr:uid="{00000000-0005-0000-0000-00004E010000}"/>
    <cellStyle name="SAPBEXHLevel0X 7" xfId="308" xr:uid="{00000000-0005-0000-0000-00004F010000}"/>
    <cellStyle name="SAPBEXHLevel0X 8" xfId="309" xr:uid="{00000000-0005-0000-0000-000050010000}"/>
    <cellStyle name="SAPBEXHLevel0X 9" xfId="500" xr:uid="{00000000-0005-0000-0000-000051010000}"/>
    <cellStyle name="SAPBEXHLevel1" xfId="80" xr:uid="{00000000-0005-0000-0000-000052010000}"/>
    <cellStyle name="SAPBEXHLevel1 2" xfId="310" xr:uid="{00000000-0005-0000-0000-000053010000}"/>
    <cellStyle name="SAPBEXHLevel1 2 2" xfId="311" xr:uid="{00000000-0005-0000-0000-000054010000}"/>
    <cellStyle name="SAPBEXHLevel1 2 3" xfId="503" xr:uid="{00000000-0005-0000-0000-000055010000}"/>
    <cellStyle name="SAPBEXHLevel1 3" xfId="312" xr:uid="{00000000-0005-0000-0000-000056010000}"/>
    <cellStyle name="SAPBEXHLevel1 4" xfId="313" xr:uid="{00000000-0005-0000-0000-000057010000}"/>
    <cellStyle name="SAPBEXHLevel1 5" xfId="314" xr:uid="{00000000-0005-0000-0000-000058010000}"/>
    <cellStyle name="SAPBEXHLevel1 6" xfId="315" xr:uid="{00000000-0005-0000-0000-000059010000}"/>
    <cellStyle name="SAPBEXHLevel1 7" xfId="316" xr:uid="{00000000-0005-0000-0000-00005A010000}"/>
    <cellStyle name="SAPBEXHLevel1 8" xfId="317" xr:uid="{00000000-0005-0000-0000-00005B010000}"/>
    <cellStyle name="SAPBEXHLevel1 9" xfId="502" xr:uid="{00000000-0005-0000-0000-00005C010000}"/>
    <cellStyle name="SAPBEXHLevel1X" xfId="81" xr:uid="{00000000-0005-0000-0000-00005D010000}"/>
    <cellStyle name="SAPBEXHLevel1X 2" xfId="318" xr:uid="{00000000-0005-0000-0000-00005E010000}"/>
    <cellStyle name="SAPBEXHLevel1X 2 2" xfId="319" xr:uid="{00000000-0005-0000-0000-00005F010000}"/>
    <cellStyle name="SAPBEXHLevel1X 2 3" xfId="505" xr:uid="{00000000-0005-0000-0000-000060010000}"/>
    <cellStyle name="SAPBEXHLevel1X 3" xfId="320" xr:uid="{00000000-0005-0000-0000-000061010000}"/>
    <cellStyle name="SAPBEXHLevel1X 4" xfId="321" xr:uid="{00000000-0005-0000-0000-000062010000}"/>
    <cellStyle name="SAPBEXHLevel1X 5" xfId="322" xr:uid="{00000000-0005-0000-0000-000063010000}"/>
    <cellStyle name="SAPBEXHLevel1X 6" xfId="323" xr:uid="{00000000-0005-0000-0000-000064010000}"/>
    <cellStyle name="SAPBEXHLevel1X 7" xfId="324" xr:uid="{00000000-0005-0000-0000-000065010000}"/>
    <cellStyle name="SAPBEXHLevel1X 8" xfId="325" xr:uid="{00000000-0005-0000-0000-000066010000}"/>
    <cellStyle name="SAPBEXHLevel1X 9" xfId="504" xr:uid="{00000000-0005-0000-0000-000067010000}"/>
    <cellStyle name="SAPBEXHLevel2" xfId="82" xr:uid="{00000000-0005-0000-0000-000068010000}"/>
    <cellStyle name="SAPBEXHLevel2 2" xfId="326" xr:uid="{00000000-0005-0000-0000-000069010000}"/>
    <cellStyle name="SAPBEXHLevel2 2 2" xfId="327" xr:uid="{00000000-0005-0000-0000-00006A010000}"/>
    <cellStyle name="SAPBEXHLevel2 2 2 2" xfId="328" xr:uid="{00000000-0005-0000-0000-00006B010000}"/>
    <cellStyle name="SAPBEXHLevel2 2 2 3" xfId="508" xr:uid="{00000000-0005-0000-0000-00006C010000}"/>
    <cellStyle name="SAPBEXHLevel2 2 3" xfId="329" xr:uid="{00000000-0005-0000-0000-00006D010000}"/>
    <cellStyle name="SAPBEXHLevel2 2 4" xfId="330" xr:uid="{00000000-0005-0000-0000-00006E010000}"/>
    <cellStyle name="SAPBEXHLevel2 2 5" xfId="331" xr:uid="{00000000-0005-0000-0000-00006F010000}"/>
    <cellStyle name="SAPBEXHLevel2 2 6" xfId="507" xr:uid="{00000000-0005-0000-0000-000070010000}"/>
    <cellStyle name="SAPBEXHLevel2 3" xfId="332" xr:uid="{00000000-0005-0000-0000-000071010000}"/>
    <cellStyle name="SAPBEXHLevel2 4" xfId="333" xr:uid="{00000000-0005-0000-0000-000072010000}"/>
    <cellStyle name="SAPBEXHLevel2 5" xfId="334" xr:uid="{00000000-0005-0000-0000-000073010000}"/>
    <cellStyle name="SAPBEXHLevel2 6" xfId="335" xr:uid="{00000000-0005-0000-0000-000074010000}"/>
    <cellStyle name="SAPBEXHLevel2 7" xfId="336" xr:uid="{00000000-0005-0000-0000-000075010000}"/>
    <cellStyle name="SAPBEXHLevel2 8" xfId="337" xr:uid="{00000000-0005-0000-0000-000076010000}"/>
    <cellStyle name="SAPBEXHLevel2 9" xfId="506" xr:uid="{00000000-0005-0000-0000-000077010000}"/>
    <cellStyle name="SAPBEXHLevel2X" xfId="83" xr:uid="{00000000-0005-0000-0000-000078010000}"/>
    <cellStyle name="SAPBEXHLevel2X 2" xfId="338" xr:uid="{00000000-0005-0000-0000-000079010000}"/>
    <cellStyle name="SAPBEXHLevel2X 2 2" xfId="339" xr:uid="{00000000-0005-0000-0000-00007A010000}"/>
    <cellStyle name="SAPBEXHLevel2X 2 3" xfId="510" xr:uid="{00000000-0005-0000-0000-00007B010000}"/>
    <cellStyle name="SAPBEXHLevel2X 3" xfId="340" xr:uid="{00000000-0005-0000-0000-00007C010000}"/>
    <cellStyle name="SAPBEXHLevel2X 4" xfId="341" xr:uid="{00000000-0005-0000-0000-00007D010000}"/>
    <cellStyle name="SAPBEXHLevel2X 5" xfId="342" xr:uid="{00000000-0005-0000-0000-00007E010000}"/>
    <cellStyle name="SAPBEXHLevel2X 6" xfId="343" xr:uid="{00000000-0005-0000-0000-00007F010000}"/>
    <cellStyle name="SAPBEXHLevel2X 7" xfId="344" xr:uid="{00000000-0005-0000-0000-000080010000}"/>
    <cellStyle name="SAPBEXHLevel2X 8" xfId="345" xr:uid="{00000000-0005-0000-0000-000081010000}"/>
    <cellStyle name="SAPBEXHLevel2X 9" xfId="509" xr:uid="{00000000-0005-0000-0000-000082010000}"/>
    <cellStyle name="SAPBEXHLevel3" xfId="84" xr:uid="{00000000-0005-0000-0000-000083010000}"/>
    <cellStyle name="SAPBEXHLevel3 2" xfId="346" xr:uid="{00000000-0005-0000-0000-000084010000}"/>
    <cellStyle name="SAPBEXHLevel3 2 2" xfId="347" xr:uid="{00000000-0005-0000-0000-000085010000}"/>
    <cellStyle name="SAPBEXHLevel3 2 3" xfId="512" xr:uid="{00000000-0005-0000-0000-000086010000}"/>
    <cellStyle name="SAPBEXHLevel3 3" xfId="348" xr:uid="{00000000-0005-0000-0000-000087010000}"/>
    <cellStyle name="SAPBEXHLevel3 4" xfId="349" xr:uid="{00000000-0005-0000-0000-000088010000}"/>
    <cellStyle name="SAPBEXHLevel3 5" xfId="350" xr:uid="{00000000-0005-0000-0000-000089010000}"/>
    <cellStyle name="SAPBEXHLevel3 6" xfId="351" xr:uid="{00000000-0005-0000-0000-00008A010000}"/>
    <cellStyle name="SAPBEXHLevel3 7" xfId="352" xr:uid="{00000000-0005-0000-0000-00008B010000}"/>
    <cellStyle name="SAPBEXHLevel3 8" xfId="353" xr:uid="{00000000-0005-0000-0000-00008C010000}"/>
    <cellStyle name="SAPBEXHLevel3 9" xfId="511" xr:uid="{00000000-0005-0000-0000-00008D010000}"/>
    <cellStyle name="SAPBEXHLevel3X" xfId="85" xr:uid="{00000000-0005-0000-0000-00008E010000}"/>
    <cellStyle name="SAPBEXHLevel3X 2" xfId="354" xr:uid="{00000000-0005-0000-0000-00008F010000}"/>
    <cellStyle name="SAPBEXHLevel3X 2 2" xfId="355" xr:uid="{00000000-0005-0000-0000-000090010000}"/>
    <cellStyle name="SAPBEXHLevel3X 2 3" xfId="514" xr:uid="{00000000-0005-0000-0000-000091010000}"/>
    <cellStyle name="SAPBEXHLevel3X 3" xfId="356" xr:uid="{00000000-0005-0000-0000-000092010000}"/>
    <cellStyle name="SAPBEXHLevel3X 4" xfId="357" xr:uid="{00000000-0005-0000-0000-000093010000}"/>
    <cellStyle name="SAPBEXHLevel3X 5" xfId="358" xr:uid="{00000000-0005-0000-0000-000094010000}"/>
    <cellStyle name="SAPBEXHLevel3X 6" xfId="359" xr:uid="{00000000-0005-0000-0000-000095010000}"/>
    <cellStyle name="SAPBEXHLevel3X 7" xfId="360" xr:uid="{00000000-0005-0000-0000-000096010000}"/>
    <cellStyle name="SAPBEXHLevel3X 8" xfId="361" xr:uid="{00000000-0005-0000-0000-000097010000}"/>
    <cellStyle name="SAPBEXHLevel3X 9" xfId="513" xr:uid="{00000000-0005-0000-0000-000098010000}"/>
    <cellStyle name="SAPBEXinputData" xfId="362" xr:uid="{00000000-0005-0000-0000-000099010000}"/>
    <cellStyle name="SAPBEXresData" xfId="86" xr:uid="{00000000-0005-0000-0000-00009A010000}"/>
    <cellStyle name="SAPBEXresData 2" xfId="363" xr:uid="{00000000-0005-0000-0000-00009B010000}"/>
    <cellStyle name="SAPBEXresData 2 2" xfId="364" xr:uid="{00000000-0005-0000-0000-00009C010000}"/>
    <cellStyle name="SAPBEXresData 2 3" xfId="516" xr:uid="{00000000-0005-0000-0000-00009D010000}"/>
    <cellStyle name="SAPBEXresData 3" xfId="365" xr:uid="{00000000-0005-0000-0000-00009E010000}"/>
    <cellStyle name="SAPBEXresData 4" xfId="366" xr:uid="{00000000-0005-0000-0000-00009F010000}"/>
    <cellStyle name="SAPBEXresData 5" xfId="367" xr:uid="{00000000-0005-0000-0000-0000A0010000}"/>
    <cellStyle name="SAPBEXresData 6" xfId="368" xr:uid="{00000000-0005-0000-0000-0000A1010000}"/>
    <cellStyle name="SAPBEXresData 7" xfId="369" xr:uid="{00000000-0005-0000-0000-0000A2010000}"/>
    <cellStyle name="SAPBEXresData 8" xfId="370" xr:uid="{00000000-0005-0000-0000-0000A3010000}"/>
    <cellStyle name="SAPBEXresData 9" xfId="515" xr:uid="{00000000-0005-0000-0000-0000A4010000}"/>
    <cellStyle name="SAPBEXresDataEmph" xfId="87" xr:uid="{00000000-0005-0000-0000-0000A5010000}"/>
    <cellStyle name="SAPBEXresDataEmph 2" xfId="371" xr:uid="{00000000-0005-0000-0000-0000A6010000}"/>
    <cellStyle name="SAPBEXresDataEmph 2 2" xfId="372" xr:uid="{00000000-0005-0000-0000-0000A7010000}"/>
    <cellStyle name="SAPBEXresDataEmph 2 3" xfId="518" xr:uid="{00000000-0005-0000-0000-0000A8010000}"/>
    <cellStyle name="SAPBEXresDataEmph 3" xfId="373" xr:uid="{00000000-0005-0000-0000-0000A9010000}"/>
    <cellStyle name="SAPBEXresDataEmph 4" xfId="374" xr:uid="{00000000-0005-0000-0000-0000AA010000}"/>
    <cellStyle name="SAPBEXresDataEmph 5" xfId="375" xr:uid="{00000000-0005-0000-0000-0000AB010000}"/>
    <cellStyle name="SAPBEXresDataEmph 6" xfId="376" xr:uid="{00000000-0005-0000-0000-0000AC010000}"/>
    <cellStyle name="SAPBEXresDataEmph 7" xfId="377" xr:uid="{00000000-0005-0000-0000-0000AD010000}"/>
    <cellStyle name="SAPBEXresDataEmph 8" xfId="378" xr:uid="{00000000-0005-0000-0000-0000AE010000}"/>
    <cellStyle name="SAPBEXresDataEmph 9" xfId="517" xr:uid="{00000000-0005-0000-0000-0000AF010000}"/>
    <cellStyle name="SAPBEXresItem" xfId="88" xr:uid="{00000000-0005-0000-0000-0000B0010000}"/>
    <cellStyle name="SAPBEXresItem 2" xfId="379" xr:uid="{00000000-0005-0000-0000-0000B1010000}"/>
    <cellStyle name="SAPBEXresItem 2 2" xfId="380" xr:uid="{00000000-0005-0000-0000-0000B2010000}"/>
    <cellStyle name="SAPBEXresItem 2 3" xfId="520" xr:uid="{00000000-0005-0000-0000-0000B3010000}"/>
    <cellStyle name="SAPBEXresItem 3" xfId="381" xr:uid="{00000000-0005-0000-0000-0000B4010000}"/>
    <cellStyle name="SAPBEXresItem 4" xfId="382" xr:uid="{00000000-0005-0000-0000-0000B5010000}"/>
    <cellStyle name="SAPBEXresItem 5" xfId="383" xr:uid="{00000000-0005-0000-0000-0000B6010000}"/>
    <cellStyle name="SAPBEXresItem 6" xfId="384" xr:uid="{00000000-0005-0000-0000-0000B7010000}"/>
    <cellStyle name="SAPBEXresItem 7" xfId="385" xr:uid="{00000000-0005-0000-0000-0000B8010000}"/>
    <cellStyle name="SAPBEXresItem 8" xfId="386" xr:uid="{00000000-0005-0000-0000-0000B9010000}"/>
    <cellStyle name="SAPBEXresItem 9" xfId="519" xr:uid="{00000000-0005-0000-0000-0000BA010000}"/>
    <cellStyle name="SAPBEXresItemX" xfId="89" xr:uid="{00000000-0005-0000-0000-0000BB010000}"/>
    <cellStyle name="SAPBEXresItemX 2" xfId="387" xr:uid="{00000000-0005-0000-0000-0000BC010000}"/>
    <cellStyle name="SAPBEXresItemX 2 2" xfId="388" xr:uid="{00000000-0005-0000-0000-0000BD010000}"/>
    <cellStyle name="SAPBEXresItemX 2 3" xfId="522" xr:uid="{00000000-0005-0000-0000-0000BE010000}"/>
    <cellStyle name="SAPBEXresItemX 3" xfId="389" xr:uid="{00000000-0005-0000-0000-0000BF010000}"/>
    <cellStyle name="SAPBEXresItemX 4" xfId="390" xr:uid="{00000000-0005-0000-0000-0000C0010000}"/>
    <cellStyle name="SAPBEXresItemX 5" xfId="391" xr:uid="{00000000-0005-0000-0000-0000C1010000}"/>
    <cellStyle name="SAPBEXresItemX 6" xfId="392" xr:uid="{00000000-0005-0000-0000-0000C2010000}"/>
    <cellStyle name="SAPBEXresItemX 7" xfId="393" xr:uid="{00000000-0005-0000-0000-0000C3010000}"/>
    <cellStyle name="SAPBEXresItemX 8" xfId="394" xr:uid="{00000000-0005-0000-0000-0000C4010000}"/>
    <cellStyle name="SAPBEXresItemX 9" xfId="521" xr:uid="{00000000-0005-0000-0000-0000C5010000}"/>
    <cellStyle name="SAPBEXstdData" xfId="90" xr:uid="{00000000-0005-0000-0000-0000C6010000}"/>
    <cellStyle name="SAPBEXstdData 2" xfId="395" xr:uid="{00000000-0005-0000-0000-0000C7010000}"/>
    <cellStyle name="SAPBEXstdData 2 2" xfId="396" xr:uid="{00000000-0005-0000-0000-0000C8010000}"/>
    <cellStyle name="SAPBEXstdData 2 2 2" xfId="397" xr:uid="{00000000-0005-0000-0000-0000C9010000}"/>
    <cellStyle name="SAPBEXstdData 2 2 3" xfId="525" xr:uid="{00000000-0005-0000-0000-0000CA010000}"/>
    <cellStyle name="SAPBEXstdData 2 3" xfId="398" xr:uid="{00000000-0005-0000-0000-0000CB010000}"/>
    <cellStyle name="SAPBEXstdData 2 4" xfId="399" xr:uid="{00000000-0005-0000-0000-0000CC010000}"/>
    <cellStyle name="SAPBEXstdData 2 5" xfId="400" xr:uid="{00000000-0005-0000-0000-0000CD010000}"/>
    <cellStyle name="SAPBEXstdData 2 6" xfId="524" xr:uid="{00000000-0005-0000-0000-0000CE010000}"/>
    <cellStyle name="SAPBEXstdData 3" xfId="401" xr:uid="{00000000-0005-0000-0000-0000CF010000}"/>
    <cellStyle name="SAPBEXstdData 4" xfId="402" xr:uid="{00000000-0005-0000-0000-0000D0010000}"/>
    <cellStyle name="SAPBEXstdData 5" xfId="403" xr:uid="{00000000-0005-0000-0000-0000D1010000}"/>
    <cellStyle name="SAPBEXstdData 6" xfId="404" xr:uid="{00000000-0005-0000-0000-0000D2010000}"/>
    <cellStyle name="SAPBEXstdData 7" xfId="405" xr:uid="{00000000-0005-0000-0000-0000D3010000}"/>
    <cellStyle name="SAPBEXstdData 8" xfId="406" xr:uid="{00000000-0005-0000-0000-0000D4010000}"/>
    <cellStyle name="SAPBEXstdData 9" xfId="523" xr:uid="{00000000-0005-0000-0000-0000D5010000}"/>
    <cellStyle name="SAPBEXstdDataEmph" xfId="91" xr:uid="{00000000-0005-0000-0000-0000D6010000}"/>
    <cellStyle name="SAPBEXstdDataEmph 2" xfId="407" xr:uid="{00000000-0005-0000-0000-0000D7010000}"/>
    <cellStyle name="SAPBEXstdDataEmph 2 2" xfId="408" xr:uid="{00000000-0005-0000-0000-0000D8010000}"/>
    <cellStyle name="SAPBEXstdDataEmph 2 3" xfId="527" xr:uid="{00000000-0005-0000-0000-0000D9010000}"/>
    <cellStyle name="SAPBEXstdDataEmph 3" xfId="409" xr:uid="{00000000-0005-0000-0000-0000DA010000}"/>
    <cellStyle name="SAPBEXstdDataEmph 4" xfId="410" xr:uid="{00000000-0005-0000-0000-0000DB010000}"/>
    <cellStyle name="SAPBEXstdDataEmph 5" xfId="411" xr:uid="{00000000-0005-0000-0000-0000DC010000}"/>
    <cellStyle name="SAPBEXstdDataEmph 6" xfId="412" xr:uid="{00000000-0005-0000-0000-0000DD010000}"/>
    <cellStyle name="SAPBEXstdDataEmph 7" xfId="413" xr:uid="{00000000-0005-0000-0000-0000DE010000}"/>
    <cellStyle name="SAPBEXstdDataEmph 8" xfId="414" xr:uid="{00000000-0005-0000-0000-0000DF010000}"/>
    <cellStyle name="SAPBEXstdDataEmph 9" xfId="526" xr:uid="{00000000-0005-0000-0000-0000E0010000}"/>
    <cellStyle name="SAPBEXstdItem" xfId="92" xr:uid="{00000000-0005-0000-0000-0000E1010000}"/>
    <cellStyle name="SAPBEXstdItem 2" xfId="415" xr:uid="{00000000-0005-0000-0000-0000E2010000}"/>
    <cellStyle name="SAPBEXstdItem 2 2" xfId="416" xr:uid="{00000000-0005-0000-0000-0000E3010000}"/>
    <cellStyle name="SAPBEXstdItem 2 3" xfId="529" xr:uid="{00000000-0005-0000-0000-0000E4010000}"/>
    <cellStyle name="SAPBEXstdItem 3" xfId="417" xr:uid="{00000000-0005-0000-0000-0000E5010000}"/>
    <cellStyle name="SAPBEXstdItem 4" xfId="418" xr:uid="{00000000-0005-0000-0000-0000E6010000}"/>
    <cellStyle name="SAPBEXstdItem 5" xfId="419" xr:uid="{00000000-0005-0000-0000-0000E7010000}"/>
    <cellStyle name="SAPBEXstdItem 6" xfId="420" xr:uid="{00000000-0005-0000-0000-0000E8010000}"/>
    <cellStyle name="SAPBEXstdItem 7" xfId="421" xr:uid="{00000000-0005-0000-0000-0000E9010000}"/>
    <cellStyle name="SAPBEXstdItem 8" xfId="422" xr:uid="{00000000-0005-0000-0000-0000EA010000}"/>
    <cellStyle name="SAPBEXstdItem 9" xfId="528" xr:uid="{00000000-0005-0000-0000-0000EB010000}"/>
    <cellStyle name="SAPBEXstdItemX" xfId="93" xr:uid="{00000000-0005-0000-0000-0000EC010000}"/>
    <cellStyle name="SAPBEXstdItemX 2" xfId="423" xr:uid="{00000000-0005-0000-0000-0000ED010000}"/>
    <cellStyle name="SAPBEXstdItemX 2 2" xfId="424" xr:uid="{00000000-0005-0000-0000-0000EE010000}"/>
    <cellStyle name="SAPBEXstdItemX 2 3" xfId="531" xr:uid="{00000000-0005-0000-0000-0000EF010000}"/>
    <cellStyle name="SAPBEXstdItemX 3" xfId="425" xr:uid="{00000000-0005-0000-0000-0000F0010000}"/>
    <cellStyle name="SAPBEXstdItemX 4" xfId="426" xr:uid="{00000000-0005-0000-0000-0000F1010000}"/>
    <cellStyle name="SAPBEXstdItemX 5" xfId="427" xr:uid="{00000000-0005-0000-0000-0000F2010000}"/>
    <cellStyle name="SAPBEXstdItemX 6" xfId="428" xr:uid="{00000000-0005-0000-0000-0000F3010000}"/>
    <cellStyle name="SAPBEXstdItemX 7" xfId="429" xr:uid="{00000000-0005-0000-0000-0000F4010000}"/>
    <cellStyle name="SAPBEXstdItemX 8" xfId="430" xr:uid="{00000000-0005-0000-0000-0000F5010000}"/>
    <cellStyle name="SAPBEXstdItemX 9" xfId="530" xr:uid="{00000000-0005-0000-0000-0000F6010000}"/>
    <cellStyle name="SAPBEXtitle" xfId="94" xr:uid="{00000000-0005-0000-0000-0000F7010000}"/>
    <cellStyle name="SAPBEXtitle 2" xfId="431" xr:uid="{00000000-0005-0000-0000-0000F8010000}"/>
    <cellStyle name="SAPBEXtitle 2 2" xfId="432" xr:uid="{00000000-0005-0000-0000-0000F9010000}"/>
    <cellStyle name="SAPBEXtitle 2 3" xfId="533" xr:uid="{00000000-0005-0000-0000-0000FA010000}"/>
    <cellStyle name="SAPBEXtitle 3" xfId="433" xr:uid="{00000000-0005-0000-0000-0000FB010000}"/>
    <cellStyle name="SAPBEXtitle 4" xfId="434" xr:uid="{00000000-0005-0000-0000-0000FC010000}"/>
    <cellStyle name="SAPBEXtitle 5" xfId="435" xr:uid="{00000000-0005-0000-0000-0000FD010000}"/>
    <cellStyle name="SAPBEXtitle 6" xfId="436" xr:uid="{00000000-0005-0000-0000-0000FE010000}"/>
    <cellStyle name="SAPBEXtitle 7" xfId="437" xr:uid="{00000000-0005-0000-0000-0000FF010000}"/>
    <cellStyle name="SAPBEXtitle 8" xfId="438" xr:uid="{00000000-0005-0000-0000-000000020000}"/>
    <cellStyle name="SAPBEXtitle 9" xfId="532" xr:uid="{00000000-0005-0000-0000-000001020000}"/>
    <cellStyle name="SAPBEXundefined" xfId="95" xr:uid="{00000000-0005-0000-0000-000002020000}"/>
    <cellStyle name="SAPBEXundefined 2" xfId="439" xr:uid="{00000000-0005-0000-0000-000003020000}"/>
    <cellStyle name="SAPBEXundefined 2 2" xfId="440" xr:uid="{00000000-0005-0000-0000-000004020000}"/>
    <cellStyle name="SAPBEXundefined 2 3" xfId="535" xr:uid="{00000000-0005-0000-0000-000005020000}"/>
    <cellStyle name="SAPBEXundefined 3" xfId="441" xr:uid="{00000000-0005-0000-0000-000006020000}"/>
    <cellStyle name="SAPBEXundefined 4" xfId="442" xr:uid="{00000000-0005-0000-0000-000007020000}"/>
    <cellStyle name="SAPBEXundefined 5" xfId="443" xr:uid="{00000000-0005-0000-0000-000008020000}"/>
    <cellStyle name="SAPBEXundefined 6" xfId="444" xr:uid="{00000000-0005-0000-0000-000009020000}"/>
    <cellStyle name="SAPBEXundefined 7" xfId="445" xr:uid="{00000000-0005-0000-0000-00000A020000}"/>
    <cellStyle name="SAPBEXundefined 8" xfId="446" xr:uid="{00000000-0005-0000-0000-00000B020000}"/>
    <cellStyle name="SAPBEXundefined 9" xfId="534" xr:uid="{00000000-0005-0000-0000-00000C020000}"/>
    <cellStyle name="SEM-BPS-data" xfId="447" xr:uid="{00000000-0005-0000-0000-00000D020000}"/>
    <cellStyle name="SEM-BPS-head" xfId="448" xr:uid="{00000000-0005-0000-0000-00000E020000}"/>
    <cellStyle name="SEM-BPS-headdata" xfId="449" xr:uid="{00000000-0005-0000-0000-00000F020000}"/>
    <cellStyle name="SEM-BPS-headkey" xfId="450" xr:uid="{00000000-0005-0000-0000-000010020000}"/>
    <cellStyle name="SEM-BPS-input-on" xfId="451" xr:uid="{00000000-0005-0000-0000-000011020000}"/>
    <cellStyle name="SEM-BPS-key" xfId="452" xr:uid="{00000000-0005-0000-0000-000012020000}"/>
    <cellStyle name="SEM-BPS-sub1" xfId="453" xr:uid="{00000000-0005-0000-0000-000013020000}"/>
    <cellStyle name="SEM-BPS-sub2" xfId="454" xr:uid="{00000000-0005-0000-0000-000014020000}"/>
    <cellStyle name="SEM-BPS-total" xfId="455" xr:uid="{00000000-0005-0000-0000-000015020000}"/>
    <cellStyle name="ZYPLAN0507" xfId="456" xr:uid="{00000000-0005-0000-0000-000016020000}"/>
    <cellStyle name="zyRazdjel" xfId="457" xr:uid="{00000000-0005-0000-0000-000017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2" workbookViewId="0">
      <selection activeCell="J29" sqref="F25:J29"/>
    </sheetView>
  </sheetViews>
  <sheetFormatPr defaultRowHeight="15" x14ac:dyDescent="0.25"/>
  <cols>
    <col min="5" max="5" width="25.28515625" customWidth="1"/>
    <col min="6" max="6" width="23.140625" customWidth="1"/>
    <col min="7" max="7" width="22.7109375" customWidth="1"/>
    <col min="8" max="8" width="22.42578125" customWidth="1"/>
    <col min="9" max="9" width="22.7109375" customWidth="1"/>
    <col min="10" max="10" width="19.85546875" customWidth="1"/>
  </cols>
  <sheetData>
    <row r="1" spans="1:10" ht="42" customHeight="1" x14ac:dyDescent="0.25">
      <c r="A1" s="153" t="s">
        <v>290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53" t="s">
        <v>20</v>
      </c>
      <c r="B3" s="153"/>
      <c r="C3" s="153"/>
      <c r="D3" s="153"/>
      <c r="E3" s="153"/>
      <c r="F3" s="153"/>
      <c r="G3" s="153"/>
      <c r="H3" s="153"/>
      <c r="I3" s="155"/>
      <c r="J3" s="155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153" t="s">
        <v>27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4" t="s">
        <v>32</v>
      </c>
    </row>
    <row r="7" spans="1:10" ht="38.25" x14ac:dyDescent="0.25">
      <c r="A7" s="18"/>
      <c r="B7" s="19"/>
      <c r="C7" s="19"/>
      <c r="D7" s="20"/>
      <c r="E7" s="21"/>
      <c r="F7" s="3" t="s">
        <v>291</v>
      </c>
      <c r="G7" s="3" t="s">
        <v>292</v>
      </c>
      <c r="H7" s="3" t="s">
        <v>293</v>
      </c>
      <c r="I7" s="3" t="s">
        <v>281</v>
      </c>
      <c r="J7" s="3" t="s">
        <v>294</v>
      </c>
    </row>
    <row r="8" spans="1:10" x14ac:dyDescent="0.25">
      <c r="A8" s="146" t="s">
        <v>0</v>
      </c>
      <c r="B8" s="141"/>
      <c r="C8" s="141"/>
      <c r="D8" s="141"/>
      <c r="E8" s="156"/>
      <c r="F8" s="23">
        <f>F9+F10</f>
        <v>970777.05</v>
      </c>
      <c r="G8" s="23">
        <f>G9+G10</f>
        <v>977436.99958936928</v>
      </c>
      <c r="H8" s="23">
        <f>H9+H10</f>
        <v>1212600</v>
      </c>
      <c r="I8" s="23">
        <f>I9+I10</f>
        <v>909100</v>
      </c>
      <c r="J8" s="23">
        <f>J9+J10</f>
        <v>954700</v>
      </c>
    </row>
    <row r="9" spans="1:10" x14ac:dyDescent="0.25">
      <c r="A9" s="157" t="s">
        <v>46</v>
      </c>
      <c r="B9" s="150"/>
      <c r="C9" s="150"/>
      <c r="D9" s="150"/>
      <c r="E9" s="152"/>
      <c r="F9" s="17">
        <f>' Račun prihoda i rashoda'!D11</f>
        <v>970777.05</v>
      </c>
      <c r="G9" s="17">
        <f>' Račun prihoda i rashoda'!E11</f>
        <v>977436.99958936928</v>
      </c>
      <c r="H9" s="17">
        <f>' Račun prihoda i rashoda'!F11</f>
        <v>1212600</v>
      </c>
      <c r="I9" s="17">
        <f>' Račun prihoda i rashoda'!G11</f>
        <v>909100</v>
      </c>
      <c r="J9" s="17">
        <f>' Račun prihoda i rashoda'!H11</f>
        <v>954700</v>
      </c>
    </row>
    <row r="10" spans="1:10" x14ac:dyDescent="0.25">
      <c r="A10" s="151" t="s">
        <v>47</v>
      </c>
      <c r="B10" s="152"/>
      <c r="C10" s="152"/>
      <c r="D10" s="152"/>
      <c r="E10" s="152"/>
      <c r="F10" s="17">
        <f>' Račun prihoda i rashoda'!D18</f>
        <v>0</v>
      </c>
      <c r="G10" s="17">
        <f>' Račun prihoda i rashoda'!E18</f>
        <v>0</v>
      </c>
      <c r="H10" s="17">
        <f>' Račun prihoda i rashoda'!F18</f>
        <v>0</v>
      </c>
      <c r="I10" s="17">
        <f>' Račun prihoda i rashoda'!G18</f>
        <v>0</v>
      </c>
      <c r="J10" s="17">
        <f>' Račun prihoda i rashoda'!H18</f>
        <v>0</v>
      </c>
    </row>
    <row r="11" spans="1:10" x14ac:dyDescent="0.25">
      <c r="A11" s="25" t="s">
        <v>1</v>
      </c>
      <c r="B11" s="44"/>
      <c r="C11" s="44"/>
      <c r="D11" s="44"/>
      <c r="E11" s="44"/>
      <c r="F11" s="23">
        <f>F12+F13</f>
        <v>929215.52</v>
      </c>
      <c r="G11" s="23">
        <f>G12+G13</f>
        <v>1064900</v>
      </c>
      <c r="H11" s="23">
        <f>H12+H13</f>
        <v>1246800</v>
      </c>
      <c r="I11" s="23">
        <f>I12+I13</f>
        <v>909100</v>
      </c>
      <c r="J11" s="23">
        <f>J12+J13</f>
        <v>954700</v>
      </c>
    </row>
    <row r="12" spans="1:10" x14ac:dyDescent="0.25">
      <c r="A12" s="149" t="s">
        <v>48</v>
      </c>
      <c r="B12" s="150"/>
      <c r="C12" s="150"/>
      <c r="D12" s="150"/>
      <c r="E12" s="150"/>
      <c r="F12" s="17">
        <f>' Račun prihoda i rashoda'!D27</f>
        <v>444733.48</v>
      </c>
      <c r="G12" s="17">
        <f>' Račun prihoda i rashoda'!E27</f>
        <v>507900</v>
      </c>
      <c r="H12" s="17">
        <f>' Račun prihoda i rashoda'!F27</f>
        <v>487300</v>
      </c>
      <c r="I12" s="17">
        <f>' Račun prihoda i rashoda'!G27</f>
        <v>538600</v>
      </c>
      <c r="J12" s="17">
        <f>' Račun prihoda i rashoda'!H27</f>
        <v>539200</v>
      </c>
    </row>
    <row r="13" spans="1:10" x14ac:dyDescent="0.25">
      <c r="A13" s="151" t="s">
        <v>49</v>
      </c>
      <c r="B13" s="152"/>
      <c r="C13" s="152"/>
      <c r="D13" s="152"/>
      <c r="E13" s="152"/>
      <c r="F13" s="17">
        <f>' Račun prihoda i rashoda'!D35</f>
        <v>484482.04000000004</v>
      </c>
      <c r="G13" s="17">
        <f>' Račun prihoda i rashoda'!E35</f>
        <v>557000</v>
      </c>
      <c r="H13" s="17">
        <f>' Račun prihoda i rashoda'!F35</f>
        <v>759500</v>
      </c>
      <c r="I13" s="17">
        <f>' Račun prihoda i rashoda'!G35</f>
        <v>370500</v>
      </c>
      <c r="J13" s="17">
        <f>' Račun prihoda i rashoda'!H35</f>
        <v>415500</v>
      </c>
    </row>
    <row r="14" spans="1:10" x14ac:dyDescent="0.25">
      <c r="A14" s="140" t="s">
        <v>55</v>
      </c>
      <c r="B14" s="141"/>
      <c r="C14" s="141"/>
      <c r="D14" s="141"/>
      <c r="E14" s="141"/>
      <c r="F14" s="23">
        <f>F8-F11</f>
        <v>41561.530000000028</v>
      </c>
      <c r="G14" s="23">
        <f>G8-G11</f>
        <v>-87463.000410630717</v>
      </c>
      <c r="H14" s="23">
        <f>H8-H11</f>
        <v>-34200</v>
      </c>
      <c r="I14" s="23">
        <f>I8-I11</f>
        <v>0</v>
      </c>
      <c r="J14" s="23">
        <f>J8-J11</f>
        <v>0</v>
      </c>
    </row>
    <row r="15" spans="1:10" ht="18" x14ac:dyDescent="0.25">
      <c r="A15" s="4"/>
      <c r="B15" s="15"/>
      <c r="C15" s="15"/>
      <c r="D15" s="15"/>
      <c r="E15" s="15"/>
      <c r="F15" s="15"/>
      <c r="G15" s="15"/>
      <c r="H15" s="16"/>
      <c r="I15" s="16"/>
      <c r="J15" s="16"/>
    </row>
    <row r="16" spans="1:10" ht="18" customHeight="1" x14ac:dyDescent="0.25">
      <c r="A16" s="153" t="s">
        <v>26</v>
      </c>
      <c r="B16" s="154"/>
      <c r="C16" s="154"/>
      <c r="D16" s="154"/>
      <c r="E16" s="154"/>
      <c r="F16" s="154"/>
      <c r="G16" s="154"/>
      <c r="H16" s="154"/>
      <c r="I16" s="154"/>
      <c r="J16" s="154"/>
    </row>
    <row r="17" spans="1:10" ht="18" x14ac:dyDescent="0.25">
      <c r="A17" s="4"/>
      <c r="B17" s="15"/>
      <c r="C17" s="15"/>
      <c r="D17" s="15"/>
      <c r="E17" s="15"/>
      <c r="F17" s="15"/>
      <c r="G17" s="15"/>
      <c r="H17" s="16"/>
      <c r="I17" s="16"/>
      <c r="J17" s="16"/>
    </row>
    <row r="18" spans="1:10" ht="38.25" x14ac:dyDescent="0.25">
      <c r="A18" s="18"/>
      <c r="B18" s="19"/>
      <c r="C18" s="19"/>
      <c r="D18" s="20"/>
      <c r="E18" s="21"/>
      <c r="F18" s="3" t="s">
        <v>291</v>
      </c>
      <c r="G18" s="3" t="s">
        <v>292</v>
      </c>
      <c r="H18" s="3" t="s">
        <v>293</v>
      </c>
      <c r="I18" s="3" t="s">
        <v>281</v>
      </c>
      <c r="J18" s="3" t="s">
        <v>294</v>
      </c>
    </row>
    <row r="19" spans="1:10" x14ac:dyDescent="0.25">
      <c r="A19" s="151" t="s">
        <v>50</v>
      </c>
      <c r="B19" s="152"/>
      <c r="C19" s="152"/>
      <c r="D19" s="152"/>
      <c r="E19" s="152"/>
      <c r="F19" s="17">
        <f>'Račun financiranja'!D8</f>
        <v>0</v>
      </c>
      <c r="G19" s="17">
        <f>'Račun financiranja'!E8</f>
        <v>0</v>
      </c>
      <c r="H19" s="17">
        <f>'Račun financiranja'!F8</f>
        <v>0</v>
      </c>
      <c r="I19" s="17">
        <f>'Račun financiranja'!G8</f>
        <v>0</v>
      </c>
      <c r="J19" s="17">
        <f>'Račun financiranja'!H8</f>
        <v>0</v>
      </c>
    </row>
    <row r="20" spans="1:10" x14ac:dyDescent="0.25">
      <c r="A20" s="151" t="s">
        <v>51</v>
      </c>
      <c r="B20" s="152"/>
      <c r="C20" s="152"/>
      <c r="D20" s="152"/>
      <c r="E20" s="152"/>
      <c r="F20" s="17">
        <f>'Račun financiranja'!D12</f>
        <v>0</v>
      </c>
      <c r="G20" s="17">
        <f>'Račun financiranja'!E12</f>
        <v>0</v>
      </c>
      <c r="H20" s="17">
        <f>'Račun financiranja'!F12</f>
        <v>0</v>
      </c>
      <c r="I20" s="17">
        <f>'Račun financiranja'!G12</f>
        <v>0</v>
      </c>
      <c r="J20" s="17">
        <f>'Račun financiranja'!H12</f>
        <v>0</v>
      </c>
    </row>
    <row r="21" spans="1:10" x14ac:dyDescent="0.25">
      <c r="A21" s="140" t="s">
        <v>2</v>
      </c>
      <c r="B21" s="141"/>
      <c r="C21" s="141"/>
      <c r="D21" s="141"/>
      <c r="E21" s="141"/>
      <c r="F21" s="23">
        <f>F19-F20</f>
        <v>0</v>
      </c>
      <c r="G21" s="23">
        <f>G19-G20</f>
        <v>0</v>
      </c>
      <c r="H21" s="23">
        <f>H19-H20</f>
        <v>0</v>
      </c>
      <c r="I21" s="23">
        <f>I19-I20</f>
        <v>0</v>
      </c>
      <c r="J21" s="23">
        <f>J19-J20</f>
        <v>0</v>
      </c>
    </row>
    <row r="22" spans="1:10" x14ac:dyDescent="0.25">
      <c r="A22" s="140" t="s">
        <v>56</v>
      </c>
      <c r="B22" s="141"/>
      <c r="C22" s="141"/>
      <c r="D22" s="141"/>
      <c r="E22" s="141"/>
      <c r="F22" s="23">
        <f>F14+F21</f>
        <v>41561.530000000028</v>
      </c>
      <c r="G22" s="23">
        <f>G14+G21</f>
        <v>-87463.000410630717</v>
      </c>
      <c r="H22" s="23">
        <f>H14+H21</f>
        <v>-34200</v>
      </c>
      <c r="I22" s="23">
        <f>I14+I21</f>
        <v>0</v>
      </c>
      <c r="J22" s="23">
        <f>J14+J21</f>
        <v>0</v>
      </c>
    </row>
    <row r="23" spans="1:10" ht="18" x14ac:dyDescent="0.25">
      <c r="A23" s="14"/>
      <c r="B23" s="15"/>
      <c r="C23" s="15"/>
      <c r="D23" s="15"/>
      <c r="E23" s="15"/>
      <c r="F23" s="15"/>
      <c r="G23" s="15"/>
      <c r="H23" s="16"/>
      <c r="I23" s="16"/>
      <c r="J23" s="16"/>
    </row>
    <row r="24" spans="1:10" ht="18" customHeight="1" x14ac:dyDescent="0.25">
      <c r="A24" s="153" t="s">
        <v>54</v>
      </c>
      <c r="B24" s="154"/>
      <c r="C24" s="154"/>
      <c r="D24" s="154"/>
      <c r="E24" s="154"/>
      <c r="F24" s="154"/>
      <c r="G24" s="154"/>
      <c r="H24" s="154"/>
      <c r="I24" s="154"/>
      <c r="J24" s="154"/>
    </row>
    <row r="25" spans="1:10" ht="18" customHeight="1" x14ac:dyDescent="0.25">
      <c r="A25" s="43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38.25" x14ac:dyDescent="0.25">
      <c r="A26" s="18"/>
      <c r="B26" s="19"/>
      <c r="C26" s="19"/>
      <c r="D26" s="20"/>
      <c r="E26" s="21"/>
      <c r="F26" s="3" t="s">
        <v>291</v>
      </c>
      <c r="G26" s="3" t="s">
        <v>292</v>
      </c>
      <c r="H26" s="3" t="s">
        <v>293</v>
      </c>
      <c r="I26" s="3" t="s">
        <v>281</v>
      </c>
      <c r="J26" s="3" t="s">
        <v>294</v>
      </c>
    </row>
    <row r="27" spans="1:10" ht="15" customHeight="1" x14ac:dyDescent="0.25">
      <c r="A27" s="137" t="s">
        <v>59</v>
      </c>
      <c r="B27" s="138"/>
      <c r="C27" s="138"/>
      <c r="D27" s="138"/>
      <c r="E27" s="139"/>
      <c r="F27" s="38">
        <v>194740</v>
      </c>
      <c r="G27" s="38">
        <f>F29</f>
        <v>87463</v>
      </c>
      <c r="H27" s="38">
        <v>34200</v>
      </c>
      <c r="I27" s="38">
        <f t="shared" ref="I27:J27" si="0">H37</f>
        <v>114638.52958936931</v>
      </c>
      <c r="J27" s="38">
        <f t="shared" si="0"/>
        <v>114638.52958936931</v>
      </c>
    </row>
    <row r="28" spans="1:10" ht="15" customHeight="1" x14ac:dyDescent="0.25">
      <c r="A28" s="140" t="s">
        <v>58</v>
      </c>
      <c r="B28" s="141"/>
      <c r="C28" s="141"/>
      <c r="D28" s="141"/>
      <c r="E28" s="141"/>
      <c r="F28" s="40">
        <f>F22+F27</f>
        <v>236301.53000000003</v>
      </c>
      <c r="G28" s="40">
        <v>34200</v>
      </c>
      <c r="H28" s="40">
        <f>H22+H27</f>
        <v>0</v>
      </c>
      <c r="I28" s="40">
        <f>I22+I27</f>
        <v>114638.52958936931</v>
      </c>
      <c r="J28" s="41">
        <f>J22+J27</f>
        <v>114638.52958936931</v>
      </c>
    </row>
    <row r="29" spans="1:10" ht="45" customHeight="1" x14ac:dyDescent="0.25">
      <c r="A29" s="146" t="s">
        <v>57</v>
      </c>
      <c r="B29" s="147"/>
      <c r="C29" s="147"/>
      <c r="D29" s="147"/>
      <c r="E29" s="148"/>
      <c r="F29" s="40">
        <v>87463</v>
      </c>
      <c r="G29" s="40">
        <v>148839</v>
      </c>
      <c r="H29" s="40">
        <f>H14+H21+H27-H28</f>
        <v>0</v>
      </c>
      <c r="I29" s="40">
        <f>I14+I21+I27-I28</f>
        <v>0</v>
      </c>
      <c r="J29" s="41">
        <f>J14+J21+J27-J28</f>
        <v>0</v>
      </c>
    </row>
    <row r="30" spans="1:10" ht="18" customHeight="1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8" customHeight="1" x14ac:dyDescent="0.25">
      <c r="A31" s="136" t="s">
        <v>53</v>
      </c>
      <c r="B31" s="136"/>
      <c r="C31" s="136"/>
      <c r="D31" s="136"/>
      <c r="E31" s="136"/>
      <c r="F31" s="136"/>
      <c r="G31" s="136"/>
      <c r="H31" s="136"/>
      <c r="I31" s="136"/>
      <c r="J31" s="136"/>
    </row>
    <row r="32" spans="1:10" ht="18" x14ac:dyDescent="0.25">
      <c r="A32" s="42"/>
      <c r="B32" s="32"/>
      <c r="C32" s="32"/>
      <c r="D32" s="32"/>
      <c r="E32" s="32"/>
      <c r="F32" s="32"/>
      <c r="G32" s="32"/>
      <c r="H32" s="33"/>
      <c r="I32" s="33"/>
      <c r="J32" s="33"/>
    </row>
    <row r="33" spans="1:10" ht="38.25" x14ac:dyDescent="0.25">
      <c r="A33" s="34"/>
      <c r="B33" s="35"/>
      <c r="C33" s="35"/>
      <c r="D33" s="36"/>
      <c r="E33" s="37"/>
      <c r="F33" s="3" t="s">
        <v>291</v>
      </c>
      <c r="G33" s="3" t="s">
        <v>292</v>
      </c>
      <c r="H33" s="3" t="s">
        <v>293</v>
      </c>
      <c r="I33" s="3" t="s">
        <v>281</v>
      </c>
      <c r="J33" s="3" t="s">
        <v>294</v>
      </c>
    </row>
    <row r="34" spans="1:10" x14ac:dyDescent="0.25">
      <c r="A34" s="137" t="s">
        <v>59</v>
      </c>
      <c r="B34" s="138"/>
      <c r="C34" s="138"/>
      <c r="D34" s="138"/>
      <c r="E34" s="139"/>
      <c r="F34" s="38">
        <f>F27</f>
        <v>194740</v>
      </c>
      <c r="G34" s="38">
        <f>F37</f>
        <v>236301.53000000003</v>
      </c>
      <c r="H34" s="38">
        <f>G37</f>
        <v>148838.52958936931</v>
      </c>
      <c r="I34" s="38">
        <f>H37</f>
        <v>114638.52958936931</v>
      </c>
      <c r="J34" s="39">
        <f>I37</f>
        <v>114638.52958936931</v>
      </c>
    </row>
    <row r="35" spans="1:10" ht="28.5" customHeight="1" x14ac:dyDescent="0.25">
      <c r="A35" s="137" t="s">
        <v>61</v>
      </c>
      <c r="B35" s="138"/>
      <c r="C35" s="138"/>
      <c r="D35" s="138"/>
      <c r="E35" s="139"/>
      <c r="F35" s="38">
        <v>0</v>
      </c>
      <c r="G35" s="38">
        <f>87463</f>
        <v>87463</v>
      </c>
      <c r="H35" s="38">
        <v>34200</v>
      </c>
      <c r="I35" s="38">
        <v>0</v>
      </c>
      <c r="J35" s="39">
        <v>0</v>
      </c>
    </row>
    <row r="36" spans="1:10" x14ac:dyDescent="0.25">
      <c r="A36" s="137" t="s">
        <v>60</v>
      </c>
      <c r="B36" s="144"/>
      <c r="C36" s="144"/>
      <c r="D36" s="144"/>
      <c r="E36" s="145"/>
      <c r="F36" s="38">
        <f>F22</f>
        <v>41561.530000000028</v>
      </c>
      <c r="G36" s="38">
        <f>G22</f>
        <v>-87463.000410630717</v>
      </c>
      <c r="H36" s="38">
        <f>H22</f>
        <v>-34200</v>
      </c>
      <c r="I36" s="38">
        <v>0</v>
      </c>
      <c r="J36" s="39">
        <v>0</v>
      </c>
    </row>
    <row r="37" spans="1:10" ht="15" customHeight="1" x14ac:dyDescent="0.25">
      <c r="A37" s="140" t="s">
        <v>58</v>
      </c>
      <c r="B37" s="141"/>
      <c r="C37" s="141"/>
      <c r="D37" s="141"/>
      <c r="E37" s="141"/>
      <c r="F37" s="22">
        <f>F34-F35+F36</f>
        <v>236301.53000000003</v>
      </c>
      <c r="G37" s="22">
        <f>G34+G36</f>
        <v>148838.52958936931</v>
      </c>
      <c r="H37" s="22">
        <f>H34+H36</f>
        <v>114638.52958936931</v>
      </c>
      <c r="I37" s="22">
        <f>I34-I35+I36</f>
        <v>114638.52958936931</v>
      </c>
      <c r="J37" s="48">
        <f>J34-J35+J36</f>
        <v>114638.52958936931</v>
      </c>
    </row>
    <row r="38" spans="1:10" ht="17.25" customHeight="1" x14ac:dyDescent="0.25"/>
    <row r="39" spans="1:10" x14ac:dyDescent="0.25">
      <c r="A39" s="142"/>
      <c r="B39" s="143"/>
      <c r="C39" s="143"/>
      <c r="D39" s="143"/>
      <c r="E39" s="143"/>
      <c r="F39" s="143"/>
      <c r="G39" s="143"/>
      <c r="H39" s="143"/>
      <c r="I39" s="143"/>
      <c r="J39" s="143"/>
    </row>
    <row r="40" spans="1:10" ht="9" customHeight="1" x14ac:dyDescent="0.25"/>
  </sheetData>
  <mergeCells count="24">
    <mergeCell ref="A10:E10"/>
    <mergeCell ref="A1:J1"/>
    <mergeCell ref="A3:J3"/>
    <mergeCell ref="A5:J5"/>
    <mergeCell ref="A8:E8"/>
    <mergeCell ref="A9:E9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31:J31"/>
    <mergeCell ref="A34:E34"/>
    <mergeCell ref="A35:E35"/>
    <mergeCell ref="A37:E37"/>
    <mergeCell ref="A39:J39"/>
    <mergeCell ref="A36:E3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topLeftCell="A17" workbookViewId="0">
      <selection activeCell="L19" sqref="L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23.42578125" customWidth="1"/>
    <col min="6" max="6" width="23.140625" customWidth="1"/>
    <col min="7" max="7" width="20.85546875" customWidth="1"/>
    <col min="8" max="8" width="16.7109375" customWidth="1"/>
    <col min="10" max="10" width="12.140625" bestFit="1" customWidth="1"/>
    <col min="11" max="11" width="14.85546875" customWidth="1"/>
    <col min="12" max="12" width="12.28515625" customWidth="1"/>
    <col min="13" max="13" width="13.28515625" customWidth="1"/>
  </cols>
  <sheetData>
    <row r="1" spans="1:13" ht="42" customHeight="1" x14ac:dyDescent="0.25">
      <c r="A1" s="153" t="s">
        <v>290</v>
      </c>
      <c r="B1" s="153"/>
      <c r="C1" s="153"/>
      <c r="D1" s="153"/>
      <c r="E1" s="153"/>
      <c r="F1" s="153"/>
      <c r="G1" s="153"/>
      <c r="H1" s="153"/>
      <c r="I1" s="103"/>
      <c r="J1" s="103"/>
    </row>
    <row r="2" spans="1:13" ht="18" customHeight="1" x14ac:dyDescent="0.25">
      <c r="A2" s="4"/>
      <c r="B2" s="4"/>
      <c r="C2" s="4"/>
      <c r="D2" s="4"/>
      <c r="E2" s="4"/>
      <c r="F2" s="4"/>
      <c r="G2" s="4"/>
      <c r="H2" s="4"/>
    </row>
    <row r="3" spans="1:13" ht="15.75" customHeight="1" x14ac:dyDescent="0.25">
      <c r="A3" s="153" t="s">
        <v>20</v>
      </c>
      <c r="B3" s="153"/>
      <c r="C3" s="153"/>
      <c r="D3" s="153"/>
      <c r="E3" s="153"/>
      <c r="F3" s="153"/>
      <c r="G3" s="155"/>
      <c r="H3" s="155"/>
    </row>
    <row r="4" spans="1:13" ht="18" x14ac:dyDescent="0.25">
      <c r="A4" s="4"/>
      <c r="B4" s="4"/>
      <c r="C4" s="4"/>
      <c r="D4" s="4"/>
      <c r="E4" s="4"/>
      <c r="F4" s="4"/>
      <c r="G4" s="5"/>
      <c r="H4" s="5"/>
    </row>
    <row r="5" spans="1:13" ht="18" customHeight="1" x14ac:dyDescent="0.25">
      <c r="A5" s="153" t="s">
        <v>4</v>
      </c>
      <c r="B5" s="154"/>
      <c r="C5" s="154"/>
      <c r="D5" s="154"/>
      <c r="E5" s="154"/>
      <c r="F5" s="154"/>
      <c r="G5" s="154"/>
      <c r="H5" s="154"/>
    </row>
    <row r="6" spans="1:13" ht="18" x14ac:dyDescent="0.25">
      <c r="A6" s="4"/>
      <c r="B6" s="4"/>
      <c r="C6" s="4"/>
      <c r="D6" s="4"/>
      <c r="E6" s="4"/>
      <c r="F6" s="4"/>
      <c r="G6" s="5"/>
      <c r="H6" s="5"/>
    </row>
    <row r="7" spans="1:13" ht="15.75" customHeight="1" x14ac:dyDescent="0.25">
      <c r="A7" s="153" t="s">
        <v>33</v>
      </c>
      <c r="B7" s="158"/>
      <c r="C7" s="158"/>
      <c r="D7" s="158"/>
      <c r="E7" s="158"/>
      <c r="F7" s="158"/>
      <c r="G7" s="158"/>
      <c r="H7" s="158"/>
    </row>
    <row r="8" spans="1:13" ht="18" x14ac:dyDescent="0.25">
      <c r="A8" s="4"/>
      <c r="B8" s="4"/>
      <c r="C8" s="4"/>
      <c r="D8" s="4"/>
      <c r="E8" s="4"/>
      <c r="F8" s="4"/>
      <c r="G8" s="5"/>
      <c r="H8" s="5"/>
    </row>
    <row r="9" spans="1:13" ht="38.25" x14ac:dyDescent="0.25">
      <c r="A9" s="13" t="s">
        <v>5</v>
      </c>
      <c r="B9" s="12" t="s">
        <v>6</v>
      </c>
      <c r="C9" s="12" t="s">
        <v>3</v>
      </c>
      <c r="D9" s="12" t="s">
        <v>295</v>
      </c>
      <c r="E9" s="13" t="s">
        <v>292</v>
      </c>
      <c r="F9" s="13" t="s">
        <v>293</v>
      </c>
      <c r="G9" s="13" t="s">
        <v>281</v>
      </c>
      <c r="H9" s="13" t="s">
        <v>294</v>
      </c>
    </row>
    <row r="10" spans="1:13" x14ac:dyDescent="0.25">
      <c r="A10" s="27"/>
      <c r="B10" s="28"/>
      <c r="C10" s="29" t="s">
        <v>0</v>
      </c>
      <c r="D10" s="90">
        <f>D11+D18</f>
        <v>970777.05</v>
      </c>
      <c r="E10" s="90">
        <f>E11+E18</f>
        <v>977436.99958936928</v>
      </c>
      <c r="F10" s="90">
        <f>F11+F18</f>
        <v>1212600</v>
      </c>
      <c r="G10" s="90">
        <f>G11+G18</f>
        <v>909100</v>
      </c>
      <c r="H10" s="90">
        <f>H11+H18</f>
        <v>954700</v>
      </c>
      <c r="J10" s="72"/>
      <c r="K10" s="72"/>
      <c r="L10" s="72"/>
      <c r="M10" s="72"/>
    </row>
    <row r="11" spans="1:13" ht="15.75" customHeight="1" x14ac:dyDescent="0.25">
      <c r="A11" s="8">
        <v>6</v>
      </c>
      <c r="B11" s="8"/>
      <c r="C11" s="8" t="s">
        <v>7</v>
      </c>
      <c r="D11" s="124">
        <f>SUM(D12:D17)</f>
        <v>970777.05</v>
      </c>
      <c r="E11" s="124">
        <f t="shared" ref="E11:H11" si="0">SUM(E12:E17)</f>
        <v>977436.99958936928</v>
      </c>
      <c r="F11" s="124">
        <f>SUM(F12:F17)</f>
        <v>1212600</v>
      </c>
      <c r="G11" s="124">
        <f t="shared" si="0"/>
        <v>909100</v>
      </c>
      <c r="H11" s="124">
        <f t="shared" si="0"/>
        <v>954700</v>
      </c>
    </row>
    <row r="12" spans="1:13" ht="15.75" customHeight="1" x14ac:dyDescent="0.25">
      <c r="A12" s="8"/>
      <c r="B12" s="10">
        <v>61</v>
      </c>
      <c r="C12" s="10" t="s">
        <v>8</v>
      </c>
      <c r="D12" s="125">
        <v>165436.13</v>
      </c>
      <c r="E12" s="125">
        <v>141411.17371963043</v>
      </c>
      <c r="F12" s="125">
        <f>187300-34200</f>
        <v>153100</v>
      </c>
      <c r="G12" s="125">
        <v>169600</v>
      </c>
      <c r="H12" s="125">
        <v>195200</v>
      </c>
    </row>
    <row r="13" spans="1:13" ht="38.25" x14ac:dyDescent="0.25">
      <c r="A13" s="86"/>
      <c r="B13" s="10">
        <v>63</v>
      </c>
      <c r="C13" s="10" t="s">
        <v>275</v>
      </c>
      <c r="D13" s="125">
        <v>424644.44</v>
      </c>
      <c r="E13" s="125">
        <f>'Prihodi i rashodi po izvorima'!C43</f>
        <v>240500</v>
      </c>
      <c r="F13" s="125">
        <f>'Prihodi i rashodi po izvorima'!D43</f>
        <v>424500</v>
      </c>
      <c r="G13" s="125">
        <f>'Prihodi i rashodi po izvorima'!E43</f>
        <v>294500</v>
      </c>
      <c r="H13" s="125">
        <f>'Prihodi i rashodi po izvorima'!F43</f>
        <v>294500</v>
      </c>
    </row>
    <row r="14" spans="1:13" x14ac:dyDescent="0.25">
      <c r="A14" s="86"/>
      <c r="B14" s="10">
        <v>64</v>
      </c>
      <c r="C14" s="10" t="s">
        <v>30</v>
      </c>
      <c r="D14" s="125">
        <v>101107.66</v>
      </c>
      <c r="E14" s="125">
        <v>140386.20000000001</v>
      </c>
      <c r="F14" s="125">
        <v>150000</v>
      </c>
      <c r="G14" s="125">
        <v>160000</v>
      </c>
      <c r="H14" s="125">
        <v>180000</v>
      </c>
    </row>
    <row r="15" spans="1:13" ht="51" x14ac:dyDescent="0.25">
      <c r="A15" s="86"/>
      <c r="B15" s="10">
        <v>65</v>
      </c>
      <c r="C15" s="10" t="s">
        <v>276</v>
      </c>
      <c r="D15" s="125">
        <v>258403.32</v>
      </c>
      <c r="E15" s="125">
        <v>451000</v>
      </c>
      <c r="F15" s="125">
        <v>460000</v>
      </c>
      <c r="G15" s="125">
        <v>260000</v>
      </c>
      <c r="H15" s="125">
        <v>260000</v>
      </c>
    </row>
    <row r="16" spans="1:13" ht="38.25" x14ac:dyDescent="0.25">
      <c r="A16" s="86"/>
      <c r="B16" s="10">
        <v>66</v>
      </c>
      <c r="C16" s="10" t="s">
        <v>277</v>
      </c>
      <c r="D16" s="125">
        <v>20000</v>
      </c>
      <c r="E16" s="125">
        <f>3629.21/0.8767</f>
        <v>4139.625869738793</v>
      </c>
      <c r="F16" s="125">
        <v>25000</v>
      </c>
      <c r="G16" s="125">
        <v>25000</v>
      </c>
      <c r="H16" s="125">
        <v>25000</v>
      </c>
    </row>
    <row r="17" spans="1:8" ht="25.5" x14ac:dyDescent="0.25">
      <c r="A17" s="86"/>
      <c r="B17" s="10">
        <v>68</v>
      </c>
      <c r="C17" s="10" t="s">
        <v>280</v>
      </c>
      <c r="D17" s="125">
        <v>1185.5</v>
      </c>
      <c r="E17" s="125">
        <v>0</v>
      </c>
      <c r="F17" s="125">
        <v>0</v>
      </c>
      <c r="G17" s="125">
        <v>0</v>
      </c>
      <c r="H17" s="125">
        <v>0</v>
      </c>
    </row>
    <row r="18" spans="1:8" ht="25.5" x14ac:dyDescent="0.25">
      <c r="A18" s="87">
        <v>7</v>
      </c>
      <c r="B18" s="87"/>
      <c r="C18" s="88" t="s">
        <v>9</v>
      </c>
      <c r="D18" s="124">
        <f>SUM(D19:D20)</f>
        <v>0</v>
      </c>
      <c r="E18" s="124">
        <f>SUM(E19:E20)</f>
        <v>0</v>
      </c>
      <c r="F18" s="124">
        <f>SUM(F19:F20)</f>
        <v>0</v>
      </c>
      <c r="G18" s="124">
        <f>SUM(G19:G20)</f>
        <v>0</v>
      </c>
      <c r="H18" s="124">
        <f>SUM(H19:H20)</f>
        <v>0</v>
      </c>
    </row>
    <row r="19" spans="1:8" ht="38.25" x14ac:dyDescent="0.25">
      <c r="A19" s="10"/>
      <c r="B19" s="10">
        <v>71</v>
      </c>
      <c r="C19" s="26" t="s">
        <v>10</v>
      </c>
      <c r="D19" s="125">
        <v>0</v>
      </c>
      <c r="E19" s="126"/>
      <c r="F19" s="126"/>
      <c r="G19" s="126"/>
      <c r="H19" s="127"/>
    </row>
    <row r="20" spans="1:8" ht="34.9" customHeight="1" x14ac:dyDescent="0.25">
      <c r="A20" s="10"/>
      <c r="B20" s="10">
        <v>72</v>
      </c>
      <c r="C20" s="26" t="s">
        <v>278</v>
      </c>
      <c r="D20" s="125"/>
      <c r="E20" s="126"/>
      <c r="F20" s="126"/>
      <c r="G20" s="126"/>
      <c r="H20" s="126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15.75" x14ac:dyDescent="0.25">
      <c r="A23" s="153" t="s">
        <v>34</v>
      </c>
      <c r="B23" s="158"/>
      <c r="C23" s="158"/>
      <c r="D23" s="158"/>
      <c r="E23" s="158"/>
      <c r="F23" s="158"/>
      <c r="G23" s="158"/>
      <c r="H23" s="158"/>
    </row>
    <row r="24" spans="1:8" ht="15.75" customHeight="1" x14ac:dyDescent="0.25">
      <c r="A24" s="4"/>
      <c r="B24" s="4"/>
      <c r="C24" s="4"/>
      <c r="D24" s="4"/>
      <c r="E24" s="4"/>
      <c r="F24" s="4"/>
      <c r="G24" s="5"/>
      <c r="H24" s="5"/>
    </row>
    <row r="25" spans="1:8" ht="28.15" customHeight="1" x14ac:dyDescent="0.25">
      <c r="A25" s="13" t="s">
        <v>5</v>
      </c>
      <c r="B25" s="12" t="s">
        <v>6</v>
      </c>
      <c r="C25" s="12" t="s">
        <v>11</v>
      </c>
      <c r="D25" s="12" t="s">
        <v>295</v>
      </c>
      <c r="E25" s="13" t="s">
        <v>292</v>
      </c>
      <c r="F25" s="13" t="s">
        <v>293</v>
      </c>
      <c r="G25" s="13" t="s">
        <v>281</v>
      </c>
      <c r="H25" s="13" t="s">
        <v>294</v>
      </c>
    </row>
    <row r="26" spans="1:8" x14ac:dyDescent="0.25">
      <c r="A26" s="27"/>
      <c r="B26" s="28"/>
      <c r="C26" s="29" t="s">
        <v>1</v>
      </c>
      <c r="D26" s="90">
        <f>D27+D35</f>
        <v>929215.52</v>
      </c>
      <c r="E26" s="90">
        <f>E27+E35</f>
        <v>1064900</v>
      </c>
      <c r="F26" s="90">
        <f>F27+F35</f>
        <v>1246800</v>
      </c>
      <c r="G26" s="90">
        <f>G27+G35</f>
        <v>909100</v>
      </c>
      <c r="H26" s="90">
        <f>H27+H35</f>
        <v>954700</v>
      </c>
    </row>
    <row r="27" spans="1:8" x14ac:dyDescent="0.25">
      <c r="A27" s="8">
        <v>3</v>
      </c>
      <c r="B27" s="8"/>
      <c r="C27" s="8" t="s">
        <v>12</v>
      </c>
      <c r="D27" s="124">
        <f>SUM(D28:D34)</f>
        <v>444733.48</v>
      </c>
      <c r="E27" s="124">
        <f>SUM(E28:E34)</f>
        <v>507900</v>
      </c>
      <c r="F27" s="124">
        <f>SUM(F28:F34)</f>
        <v>487300</v>
      </c>
      <c r="G27" s="124">
        <f>SUM(G28:G34)</f>
        <v>538600</v>
      </c>
      <c r="H27" s="124">
        <f>SUM(H28:H34)</f>
        <v>539200</v>
      </c>
    </row>
    <row r="28" spans="1:8" x14ac:dyDescent="0.25">
      <c r="A28" s="8"/>
      <c r="B28" s="10">
        <v>31</v>
      </c>
      <c r="C28" s="10" t="s">
        <v>13</v>
      </c>
      <c r="D28" s="125">
        <v>64480.62</v>
      </c>
      <c r="E28" s="125">
        <f>'POSEBNI DIO'!D13+'POSEBNI DIO'!D53+'POSEBNI DIO'!D20</f>
        <v>81000</v>
      </c>
      <c r="F28" s="125">
        <f>'POSEBNI DIO'!E13+'POSEBNI DIO'!E53+'POSEBNI DIO'!E20</f>
        <v>74000</v>
      </c>
      <c r="G28" s="125">
        <f>'POSEBNI DIO'!F13+'POSEBNI DIO'!F53+'POSEBNI DIO'!F20</f>
        <v>82000</v>
      </c>
      <c r="H28" s="125">
        <f>'POSEBNI DIO'!G13+'POSEBNI DIO'!G53+'POSEBNI DIO'!G20</f>
        <v>83000</v>
      </c>
    </row>
    <row r="29" spans="1:8" x14ac:dyDescent="0.25">
      <c r="A29" s="86"/>
      <c r="B29" s="10">
        <v>32</v>
      </c>
      <c r="C29" s="10" t="s">
        <v>23</v>
      </c>
      <c r="D29" s="125">
        <v>217168.26</v>
      </c>
      <c r="E29" s="125">
        <v>232900</v>
      </c>
      <c r="F29" s="125">
        <f>'POSEBNI DIO'!E14+'POSEBNI DIO'!E21+'POSEBNI DIO'!E25+'POSEBNI DIO'!E30+'POSEBNI DIO'!E35+'POSEBNI DIO'!E40+'POSEBNI DIO'!E45+'POSEBNI DIO'!E48+'POSEBNI DIO'!E54+'POSEBNI DIO'!E104+'POSEBNI DIO'!E109+'POSEBNI DIO'!E119+'POSEBNI DIO'!E122+'POSEBNI DIO'!E127+'POSEBNI DIO'!E132+'POSEBNI DIO'!E135+'POSEBNI DIO'!E140+'POSEBNI DIO'!E145+'POSEBNI DIO'!E148+'POSEBNI DIO'!E153+'POSEBNI DIO'!E156+'POSEBNI DIO'!E162+'POSEBNI DIO'!E169+'POSEBNI DIO'!E180+'POSEBNI DIO'!E197+'POSEBNI DIO'!E203+'POSEBNI DIO'!E213+'POSEBNI DIO'!E255+'POSEBNI DIO'!E274+'POSEBNI DIO'!E279+'POSEBNI DIO'!E289+'POSEBNI DIO'!E297+'POSEBNI DIO'!E302+'POSEBNI DIO'!E305+'POSEBNI DIO'!E310+'POSEBNI DIO'!E313+'POSEBNI DIO'!E318+'POSEBNI DIO'!E321+'POSEBNI DIO'!E331+'POSEBNI DIO'!E339+'POSEBNI DIO'!E360+'POSEBNI DIO'!E364+'POSEBNI DIO'!E368+'POSEBNI DIO'!E279</f>
        <v>239000</v>
      </c>
      <c r="G29" s="125">
        <f>'POSEBNI DIO'!F14+'POSEBNI DIO'!F21+'POSEBNI DIO'!F25+'POSEBNI DIO'!F30+'POSEBNI DIO'!F35+'POSEBNI DIO'!F40+'POSEBNI DIO'!F45+'POSEBNI DIO'!F48+'POSEBNI DIO'!F54+'POSEBNI DIO'!F104+'POSEBNI DIO'!F109+'POSEBNI DIO'!F119+'POSEBNI DIO'!F122+'POSEBNI DIO'!F127+'POSEBNI DIO'!F132+'POSEBNI DIO'!F135+'POSEBNI DIO'!F140+'POSEBNI DIO'!F145+'POSEBNI DIO'!F148+'POSEBNI DIO'!F153+'POSEBNI DIO'!F156+'POSEBNI DIO'!F162+'POSEBNI DIO'!F169+'POSEBNI DIO'!F180+'POSEBNI DIO'!F197+'POSEBNI DIO'!F203+'POSEBNI DIO'!F213+'POSEBNI DIO'!F255+'POSEBNI DIO'!F274+'POSEBNI DIO'!F279+'POSEBNI DIO'!F289+'POSEBNI DIO'!F297+'POSEBNI DIO'!F302+'POSEBNI DIO'!F305+'POSEBNI DIO'!F310+'POSEBNI DIO'!F313+'POSEBNI DIO'!F318+'POSEBNI DIO'!F321+'POSEBNI DIO'!F331+'POSEBNI DIO'!F339+'POSEBNI DIO'!F360+'POSEBNI DIO'!F364+'POSEBNI DIO'!F368+'POSEBNI DIO'!F279</f>
        <v>268000</v>
      </c>
      <c r="H29" s="125">
        <f>'POSEBNI DIO'!G14+'POSEBNI DIO'!G21+'POSEBNI DIO'!G25+'POSEBNI DIO'!G30+'POSEBNI DIO'!G35+'POSEBNI DIO'!G40+'POSEBNI DIO'!G45+'POSEBNI DIO'!G48+'POSEBNI DIO'!G54+'POSEBNI DIO'!G104+'POSEBNI DIO'!G109+'POSEBNI DIO'!G119+'POSEBNI DIO'!G122+'POSEBNI DIO'!G127+'POSEBNI DIO'!G132+'POSEBNI DIO'!G135+'POSEBNI DIO'!G140+'POSEBNI DIO'!G145+'POSEBNI DIO'!G148+'POSEBNI DIO'!G153+'POSEBNI DIO'!G156+'POSEBNI DIO'!G162+'POSEBNI DIO'!G169+'POSEBNI DIO'!G180+'POSEBNI DIO'!G197+'POSEBNI DIO'!G203+'POSEBNI DIO'!G213+'POSEBNI DIO'!G255+'POSEBNI DIO'!G274+'POSEBNI DIO'!G279+'POSEBNI DIO'!G289+'POSEBNI DIO'!G297+'POSEBNI DIO'!G302+'POSEBNI DIO'!G305+'POSEBNI DIO'!G310+'POSEBNI DIO'!G313+'POSEBNI DIO'!G318+'POSEBNI DIO'!G321+'POSEBNI DIO'!G331+'POSEBNI DIO'!G339+'POSEBNI DIO'!G360+'POSEBNI DIO'!G364+'POSEBNI DIO'!G368+'POSEBNI DIO'!G279</f>
        <v>262000</v>
      </c>
    </row>
    <row r="30" spans="1:8" x14ac:dyDescent="0.25">
      <c r="A30" s="86"/>
      <c r="B30" s="10">
        <v>34</v>
      </c>
      <c r="C30" s="10" t="s">
        <v>72</v>
      </c>
      <c r="D30" s="125">
        <v>714.72</v>
      </c>
      <c r="E30" s="125">
        <f>'POSEBNI DIO'!D15+'POSEBNI DIO'!D22</f>
        <v>2100</v>
      </c>
      <c r="F30" s="125">
        <f>'POSEBNI DIO'!E15+'POSEBNI DIO'!E22</f>
        <v>2000</v>
      </c>
      <c r="G30" s="125">
        <f>'POSEBNI DIO'!F15+'POSEBNI DIO'!F22</f>
        <v>2200</v>
      </c>
      <c r="H30" s="125">
        <f>'POSEBNI DIO'!G15+'POSEBNI DIO'!G22</f>
        <v>2400</v>
      </c>
    </row>
    <row r="31" spans="1:8" x14ac:dyDescent="0.25">
      <c r="A31" s="86"/>
      <c r="B31" s="10">
        <v>35</v>
      </c>
      <c r="C31" s="10" t="s">
        <v>279</v>
      </c>
      <c r="D31" s="125">
        <v>0</v>
      </c>
      <c r="E31" s="125"/>
      <c r="F31" s="125"/>
      <c r="G31" s="125"/>
      <c r="H31" s="125"/>
    </row>
    <row r="32" spans="1:8" ht="25.5" x14ac:dyDescent="0.25">
      <c r="A32" s="86"/>
      <c r="B32" s="10">
        <v>36</v>
      </c>
      <c r="C32" s="10" t="s">
        <v>167</v>
      </c>
      <c r="D32" s="125">
        <v>0</v>
      </c>
      <c r="E32" s="125">
        <f>'POSEBNI DIO'!D326</f>
        <v>0</v>
      </c>
      <c r="F32" s="125">
        <f>'POSEBNI DIO'!E326</f>
        <v>0</v>
      </c>
      <c r="G32" s="125">
        <f>'POSEBNI DIO'!F326</f>
        <v>0</v>
      </c>
      <c r="H32" s="125">
        <f>'POSEBNI DIO'!G326</f>
        <v>0</v>
      </c>
    </row>
    <row r="33" spans="1:8" ht="38.25" x14ac:dyDescent="0.25">
      <c r="A33" s="86"/>
      <c r="B33" s="10">
        <v>37</v>
      </c>
      <c r="C33" s="10" t="s">
        <v>151</v>
      </c>
      <c r="D33" s="125">
        <v>79528.52</v>
      </c>
      <c r="E33" s="125">
        <f>'POSEBNI DIO'!D396+'POSEBNI DIO'!D402+'POSEBNI DIO'!D408+'POSEBNI DIO'!D411+'POSEBNI DIO'!D417+'POSEBNI DIO'!D422+'POSEBNI DIO'!D425+'POSEBNI DIO'!D430+'POSEBNI DIO'!D435+'POSEBNI DIO'!D365</f>
        <v>125200</v>
      </c>
      <c r="F33" s="125">
        <f>'POSEBNI DIO'!E396+'POSEBNI DIO'!E402+'POSEBNI DIO'!E408+'POSEBNI DIO'!E411+'POSEBNI DIO'!E417+'POSEBNI DIO'!E422+'POSEBNI DIO'!E425+'POSEBNI DIO'!E430+'POSEBNI DIO'!E435+'POSEBNI DIO'!E365</f>
        <v>106200</v>
      </c>
      <c r="G33" s="125">
        <f>'POSEBNI DIO'!F396+'POSEBNI DIO'!F402+'POSEBNI DIO'!F408+'POSEBNI DIO'!F411+'POSEBNI DIO'!F417+'POSEBNI DIO'!F422+'POSEBNI DIO'!F425+'POSEBNI DIO'!F430+'POSEBNI DIO'!F435+'POSEBNI DIO'!F365</f>
        <v>116200</v>
      </c>
      <c r="H33" s="125">
        <f>'POSEBNI DIO'!G396+'POSEBNI DIO'!G402+'POSEBNI DIO'!G408+'POSEBNI DIO'!G411+'POSEBNI DIO'!G417+'POSEBNI DIO'!G422+'POSEBNI DIO'!G425+'POSEBNI DIO'!G430+'POSEBNI DIO'!G435+'POSEBNI DIO'!G365</f>
        <v>116200</v>
      </c>
    </row>
    <row r="34" spans="1:8" x14ac:dyDescent="0.25">
      <c r="A34" s="86"/>
      <c r="B34" s="86">
        <v>38</v>
      </c>
      <c r="C34" s="89" t="s">
        <v>73</v>
      </c>
      <c r="D34" s="125">
        <v>82841.36</v>
      </c>
      <c r="E34" s="125">
        <f>'POSEBNI DIO'!D65+'POSEBNI DIO'!D68+'POSEBNI DIO'!D76+'POSEBNI DIO'!D81+'POSEBNI DIO'!D86+'POSEBNI DIO'!D91+'POSEBNI DIO'!D96+'POSEBNI DIO'!D340+'POSEBNI DIO'!D345+'POSEBNI DIO'!D350+'POSEBNI DIO'!D355+'POSEBNI DIO'!D361+'POSEBNI DIO'!D369+'POSEBNI DIO'!D374+'POSEBNI DIO'!D397+'POSEBNI DIO'!D71</f>
        <v>66700</v>
      </c>
      <c r="F34" s="125">
        <f>'POSEBNI DIO'!E65+'POSEBNI DIO'!E68+'POSEBNI DIO'!E76+'POSEBNI DIO'!E81+'POSEBNI DIO'!E86+'POSEBNI DIO'!E91+'POSEBNI DIO'!E96+'POSEBNI DIO'!E340+'POSEBNI DIO'!E345+'POSEBNI DIO'!E350+'POSEBNI DIO'!E355+'POSEBNI DIO'!E361+'POSEBNI DIO'!E369+'POSEBNI DIO'!E374+'POSEBNI DIO'!E397+'POSEBNI DIO'!E71</f>
        <v>66100</v>
      </c>
      <c r="G34" s="125">
        <f>'POSEBNI DIO'!F65+'POSEBNI DIO'!F68+'POSEBNI DIO'!F76+'POSEBNI DIO'!F81+'POSEBNI DIO'!F86+'POSEBNI DIO'!F91+'POSEBNI DIO'!F96+'POSEBNI DIO'!F340+'POSEBNI DIO'!F345+'POSEBNI DIO'!F350+'POSEBNI DIO'!F355+'POSEBNI DIO'!F361+'POSEBNI DIO'!F369+'POSEBNI DIO'!F374+'POSEBNI DIO'!F397+'POSEBNI DIO'!F71</f>
        <v>70200</v>
      </c>
      <c r="H34" s="125">
        <f>'POSEBNI DIO'!G65+'POSEBNI DIO'!G68+'POSEBNI DIO'!G76+'POSEBNI DIO'!G81+'POSEBNI DIO'!G86+'POSEBNI DIO'!G91+'POSEBNI DIO'!G96+'POSEBNI DIO'!G340+'POSEBNI DIO'!G345+'POSEBNI DIO'!G350+'POSEBNI DIO'!G355+'POSEBNI DIO'!G361+'POSEBNI DIO'!G369+'POSEBNI DIO'!G374+'POSEBNI DIO'!G397+'POSEBNI DIO'!G71</f>
        <v>75600</v>
      </c>
    </row>
    <row r="35" spans="1:8" ht="25.5" x14ac:dyDescent="0.25">
      <c r="A35" s="87">
        <v>4</v>
      </c>
      <c r="B35" s="87"/>
      <c r="C35" s="88" t="s">
        <v>14</v>
      </c>
      <c r="D35" s="124">
        <f>SUM(D36:D37)</f>
        <v>484482.04000000004</v>
      </c>
      <c r="E35" s="124">
        <f>SUM(E36:E37)</f>
        <v>557000</v>
      </c>
      <c r="F35" s="124">
        <f>SUM(F36:F37)</f>
        <v>759500</v>
      </c>
      <c r="G35" s="124">
        <f>SUM(G36:G37)</f>
        <v>370500</v>
      </c>
      <c r="H35" s="124">
        <f>SUM(H36:H37)</f>
        <v>415500</v>
      </c>
    </row>
    <row r="36" spans="1:8" ht="38.25" x14ac:dyDescent="0.25">
      <c r="A36" s="10"/>
      <c r="B36" s="10">
        <v>41</v>
      </c>
      <c r="C36" s="26" t="s">
        <v>15</v>
      </c>
      <c r="D36" s="125">
        <v>60092.78</v>
      </c>
      <c r="E36" s="125">
        <f>'POSEBNI DIO'!D199+'POSEBNI DIO'!D205</f>
        <v>0</v>
      </c>
      <c r="F36" s="125">
        <f>'POSEBNI DIO'!E199+'POSEBNI DIO'!E205</f>
        <v>60000</v>
      </c>
      <c r="G36" s="125">
        <f>'POSEBNI DIO'!F199+'POSEBNI DIO'!F205</f>
        <v>0</v>
      </c>
      <c r="H36" s="125">
        <f>'POSEBNI DIO'!G199+'POSEBNI DIO'!G205</f>
        <v>0</v>
      </c>
    </row>
    <row r="37" spans="1:8" ht="38.25" x14ac:dyDescent="0.25">
      <c r="A37" s="86"/>
      <c r="B37" s="86">
        <v>42</v>
      </c>
      <c r="C37" s="26" t="s">
        <v>15</v>
      </c>
      <c r="D37" s="125">
        <v>424389.26</v>
      </c>
      <c r="E37" s="125">
        <v>557000</v>
      </c>
      <c r="F37" s="125">
        <f>'POSEBNI DIO'!E59+'POSEBNI DIO'!E98+'POSEBNI DIO'!E106+'POSEBNI DIO'!E111+'POSEBNI DIO'!E114+'POSEBNI DIO'!E129+'POSEBNI DIO'!E142+'POSEBNI DIO'!E164+'POSEBNI DIO'!E171+'POSEBNI DIO'!E174+'POSEBNI DIO'!E182+'POSEBNI DIO'!E185+'POSEBNI DIO'!E188+'POSEBNI DIO'!E200+'POSEBNI DIO'!E206+'POSEBNI DIO'!E215+'POSEBNI DIO'!E218+'POSEBNI DIO'!E223+'POSEBNI DIO'!E226+'POSEBNI DIO'!E229+'POSEBNI DIO'!E234+'POSEBNI DIO'!E237+'POSEBNI DIO'!E242+'POSEBNI DIO'!E245+'POSEBNI DIO'!E248+'POSEBNI DIO'!E260+'POSEBNI DIO'!E263+'POSEBNI DIO'!E266+'POSEBNI DIO'!E271+'POSEBNI DIO'!E276+'POSEBNI DIO'!E281+'POSEBNI DIO'!E286+'POSEBNI DIO'!E291+'POSEBNI DIO'!E328+'POSEBNI DIO'!E333+'POSEBNI DIO'!E379+'POSEBNI DIO'!E382+'POSEBNI DIO'!E387+'POSEBNI DIO'!E390+'POSEBNI DIO'!E191</f>
        <v>699500</v>
      </c>
      <c r="G37" s="125">
        <f>'POSEBNI DIO'!F59+'POSEBNI DIO'!F98+'POSEBNI DIO'!F106+'POSEBNI DIO'!F111+'POSEBNI DIO'!F114+'POSEBNI DIO'!F129+'POSEBNI DIO'!F142+'POSEBNI DIO'!F164+'POSEBNI DIO'!F171+'POSEBNI DIO'!F174+'POSEBNI DIO'!F182+'POSEBNI DIO'!F185+'POSEBNI DIO'!F188+'POSEBNI DIO'!F200+'POSEBNI DIO'!F206+'POSEBNI DIO'!F215+'POSEBNI DIO'!F218+'POSEBNI DIO'!F223+'POSEBNI DIO'!F226+'POSEBNI DIO'!F229+'POSEBNI DIO'!F234+'POSEBNI DIO'!F237+'POSEBNI DIO'!F242+'POSEBNI DIO'!F245+'POSEBNI DIO'!F248+'POSEBNI DIO'!F260+'POSEBNI DIO'!F263+'POSEBNI DIO'!F266+'POSEBNI DIO'!F271+'POSEBNI DIO'!F276+'POSEBNI DIO'!F281+'POSEBNI DIO'!F286+'POSEBNI DIO'!F291+'POSEBNI DIO'!F328+'POSEBNI DIO'!F333+'POSEBNI DIO'!F379+'POSEBNI DIO'!F382+'POSEBNI DIO'!F387+'POSEBNI DIO'!F390+'POSEBNI DIO'!F191</f>
        <v>370500</v>
      </c>
      <c r="H37" s="125">
        <f>'POSEBNI DIO'!G59+'POSEBNI DIO'!G98+'POSEBNI DIO'!G106+'POSEBNI DIO'!G111+'POSEBNI DIO'!G114+'POSEBNI DIO'!G129+'POSEBNI DIO'!G142+'POSEBNI DIO'!G164+'POSEBNI DIO'!G171+'POSEBNI DIO'!G174+'POSEBNI DIO'!G182+'POSEBNI DIO'!G185+'POSEBNI DIO'!G188+'POSEBNI DIO'!G200+'POSEBNI DIO'!G206+'POSEBNI DIO'!G215+'POSEBNI DIO'!G218+'POSEBNI DIO'!G223+'POSEBNI DIO'!G226+'POSEBNI DIO'!G229+'POSEBNI DIO'!G234+'POSEBNI DIO'!G237+'POSEBNI DIO'!G242+'POSEBNI DIO'!G245+'POSEBNI DIO'!G248+'POSEBNI DIO'!G260+'POSEBNI DIO'!G263+'POSEBNI DIO'!G266+'POSEBNI DIO'!G271+'POSEBNI DIO'!G276+'POSEBNI DIO'!G281+'POSEBNI DIO'!G286+'POSEBNI DIO'!G291+'POSEBNI DIO'!G328+'POSEBNI DIO'!G333+'POSEBNI DIO'!G379+'POSEBNI DIO'!G382+'POSEBNI DIO'!G387+'POSEBNI DIO'!G390+'POSEBNI DIO'!G191</f>
        <v>415500</v>
      </c>
    </row>
    <row r="39" spans="1:8" x14ac:dyDescent="0.25">
      <c r="D39" s="72"/>
      <c r="E39" s="72"/>
      <c r="F39" s="72"/>
      <c r="G39" s="72"/>
      <c r="H39" s="72"/>
    </row>
  </sheetData>
  <mergeCells count="5">
    <mergeCell ref="A23:H23"/>
    <mergeCell ref="A1:H1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&amp;A</oddFooter>
  </headerFooter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workbookViewId="0">
      <selection activeCell="B9" sqref="B8:F9"/>
    </sheetView>
  </sheetViews>
  <sheetFormatPr defaultRowHeight="15" x14ac:dyDescent="0.25"/>
  <cols>
    <col min="1" max="2" width="25.28515625" customWidth="1"/>
    <col min="3" max="3" width="23.5703125" customWidth="1"/>
    <col min="4" max="4" width="23.28515625" customWidth="1"/>
    <col min="5" max="5" width="23.42578125" customWidth="1"/>
    <col min="6" max="6" width="23.28515625" customWidth="1"/>
    <col min="8" max="8" width="11.140625" bestFit="1" customWidth="1"/>
  </cols>
  <sheetData>
    <row r="1" spans="1:8" ht="42" customHeight="1" x14ac:dyDescent="0.25">
      <c r="A1" s="153" t="s">
        <v>290</v>
      </c>
      <c r="B1" s="153"/>
      <c r="C1" s="153"/>
      <c r="D1" s="153"/>
      <c r="E1" s="153"/>
      <c r="F1" s="153"/>
      <c r="G1" s="103"/>
      <c r="H1" s="103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53" t="s">
        <v>20</v>
      </c>
      <c r="B3" s="153"/>
      <c r="C3" s="153"/>
      <c r="D3" s="153"/>
      <c r="E3" s="153"/>
      <c r="F3" s="153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53" t="s">
        <v>4</v>
      </c>
      <c r="B5" s="153"/>
      <c r="C5" s="153"/>
      <c r="D5" s="153"/>
      <c r="E5" s="153"/>
      <c r="F5" s="153"/>
    </row>
    <row r="6" spans="1:8" ht="18" x14ac:dyDescent="0.25">
      <c r="A6" s="4"/>
      <c r="B6" s="4"/>
      <c r="C6" s="4"/>
      <c r="D6" s="4"/>
      <c r="E6" s="5"/>
      <c r="F6" s="5"/>
    </row>
    <row r="7" spans="1:8" ht="15.75" customHeight="1" x14ac:dyDescent="0.25">
      <c r="A7" s="153" t="s">
        <v>35</v>
      </c>
      <c r="B7" s="153"/>
      <c r="C7" s="153"/>
      <c r="D7" s="153"/>
      <c r="E7" s="153"/>
      <c r="F7" s="153"/>
    </row>
    <row r="8" spans="1:8" ht="18" x14ac:dyDescent="0.25">
      <c r="A8" s="4"/>
      <c r="B8" s="4"/>
      <c r="C8" s="4"/>
      <c r="D8" s="4"/>
      <c r="E8" s="5"/>
      <c r="F8" s="5"/>
    </row>
    <row r="9" spans="1:8" ht="25.5" x14ac:dyDescent="0.25">
      <c r="A9" s="13" t="s">
        <v>37</v>
      </c>
      <c r="B9" s="12" t="s">
        <v>295</v>
      </c>
      <c r="C9" s="13" t="s">
        <v>292</v>
      </c>
      <c r="D9" s="13" t="s">
        <v>293</v>
      </c>
      <c r="E9" s="13" t="s">
        <v>281</v>
      </c>
      <c r="F9" s="13" t="s">
        <v>294</v>
      </c>
    </row>
    <row r="10" spans="1:8" x14ac:dyDescent="0.25">
      <c r="A10" s="30" t="s">
        <v>0</v>
      </c>
      <c r="B10" s="90">
        <f>B11+B15+B18+B24+B26</f>
        <v>970777.05</v>
      </c>
      <c r="C10" s="90">
        <f t="shared" ref="C10" si="0">C11+C15+C18+C24+C26</f>
        <v>977436.99958936917</v>
      </c>
      <c r="D10" s="90">
        <f>D11+D15+D18+D24+D26+D13</f>
        <v>1212600</v>
      </c>
      <c r="E10" s="90">
        <f t="shared" ref="E10:F10" si="1">E11+E15+E18+E24+E26+E13</f>
        <v>909100</v>
      </c>
      <c r="F10" s="90">
        <f t="shared" si="1"/>
        <v>954700</v>
      </c>
      <c r="H10" s="72"/>
    </row>
    <row r="11" spans="1:8" ht="15.75" customHeight="1" x14ac:dyDescent="0.25">
      <c r="A11" s="8" t="s">
        <v>38</v>
      </c>
      <c r="B11" s="62">
        <f>SUM(B12)</f>
        <v>165436.13</v>
      </c>
      <c r="C11" s="62">
        <f>SUM(C12)</f>
        <v>285936.99958936922</v>
      </c>
      <c r="D11" s="62">
        <f>SUM(D12)</f>
        <v>376600</v>
      </c>
      <c r="E11" s="62">
        <f>SUM(E12)</f>
        <v>383100</v>
      </c>
      <c r="F11" s="62">
        <f>SUM(F12)</f>
        <v>399700</v>
      </c>
    </row>
    <row r="12" spans="1:8" x14ac:dyDescent="0.25">
      <c r="A12" s="9" t="s">
        <v>40</v>
      </c>
      <c r="B12" s="91">
        <f>' Račun prihoda i rashoda'!D12</f>
        <v>165436.13</v>
      </c>
      <c r="C12" s="91">
        <f>' Račun prihoda i rashoda'!E12+' Račun prihoda i rashoda'!E14+' Račun prihoda i rashoda'!E16+' Račun prihoda i rashoda'!E17</f>
        <v>285936.99958936922</v>
      </c>
      <c r="D12" s="91">
        <f>D37-34200</f>
        <v>376600</v>
      </c>
      <c r="E12" s="91">
        <f t="shared" ref="E12:F12" si="2">E37</f>
        <v>383100</v>
      </c>
      <c r="F12" s="91">
        <f t="shared" si="2"/>
        <v>399700</v>
      </c>
    </row>
    <row r="13" spans="1:8" s="95" customFormat="1" ht="15.75" customHeight="1" x14ac:dyDescent="0.25">
      <c r="A13" s="117" t="s">
        <v>296</v>
      </c>
      <c r="B13" s="62">
        <f>B14</f>
        <v>0</v>
      </c>
      <c r="C13" s="62">
        <f t="shared" ref="C13" si="3">C14</f>
        <v>0</v>
      </c>
      <c r="D13" s="62">
        <f t="shared" ref="D13" si="4">D14</f>
        <v>20000</v>
      </c>
      <c r="E13" s="62">
        <f t="shared" ref="E13" si="5">E14</f>
        <v>0</v>
      </c>
      <c r="F13" s="62">
        <f t="shared" ref="F13" si="6">F14</f>
        <v>0</v>
      </c>
    </row>
    <row r="14" spans="1:8" ht="15.75" customHeight="1" x14ac:dyDescent="0.25">
      <c r="A14" s="11" t="s">
        <v>303</v>
      </c>
      <c r="B14" s="91"/>
      <c r="C14" s="91"/>
      <c r="D14" s="91">
        <f>D39</f>
        <v>20000</v>
      </c>
      <c r="E14" s="91">
        <f t="shared" ref="E14:F14" si="7">E39</f>
        <v>0</v>
      </c>
      <c r="F14" s="91">
        <f t="shared" si="7"/>
        <v>0</v>
      </c>
    </row>
    <row r="15" spans="1:8" ht="31.15" customHeight="1" x14ac:dyDescent="0.25">
      <c r="A15" s="8" t="s">
        <v>304</v>
      </c>
      <c r="B15" s="62">
        <f>B16+B17</f>
        <v>286335.58</v>
      </c>
      <c r="C15" s="62">
        <f t="shared" ref="C15" si="8">C16+C17</f>
        <v>451000</v>
      </c>
      <c r="D15" s="62">
        <f t="shared" ref="D15" si="9">D16+D17</f>
        <v>391500</v>
      </c>
      <c r="E15" s="62">
        <f t="shared" ref="E15" si="10">E16+E17</f>
        <v>231500</v>
      </c>
      <c r="F15" s="62">
        <f t="shared" ref="F15" si="11">F16+F17</f>
        <v>260500</v>
      </c>
    </row>
    <row r="16" spans="1:8" ht="38.25" x14ac:dyDescent="0.25">
      <c r="A16" s="11" t="s">
        <v>305</v>
      </c>
      <c r="B16" s="91">
        <v>148086.17000000001</v>
      </c>
      <c r="C16" s="91">
        <v>351000</v>
      </c>
      <c r="D16" s="91">
        <f>D41</f>
        <v>326500</v>
      </c>
      <c r="E16" s="91">
        <f t="shared" ref="E16:F16" si="12">E41</f>
        <v>161500</v>
      </c>
      <c r="F16" s="91">
        <f t="shared" si="12"/>
        <v>175500</v>
      </c>
    </row>
    <row r="17" spans="1:6" ht="31.15" customHeight="1" x14ac:dyDescent="0.25">
      <c r="A17" s="11" t="s">
        <v>306</v>
      </c>
      <c r="B17" s="91">
        <f>100000+38249.41</f>
        <v>138249.41</v>
      </c>
      <c r="C17" s="91">
        <v>100000</v>
      </c>
      <c r="D17" s="91">
        <f>D42</f>
        <v>65000</v>
      </c>
      <c r="E17" s="91">
        <f t="shared" ref="E17:F17" si="13">E42</f>
        <v>70000</v>
      </c>
      <c r="F17" s="91">
        <f t="shared" si="13"/>
        <v>85000</v>
      </c>
    </row>
    <row r="18" spans="1:6" x14ac:dyDescent="0.25">
      <c r="A18" s="8" t="s">
        <v>307</v>
      </c>
      <c r="B18" s="62">
        <f>B19+B20+B21+B23</f>
        <v>258905.34</v>
      </c>
      <c r="C18" s="62">
        <f t="shared" ref="C18" si="14">C19+C20+C21+C23</f>
        <v>240500</v>
      </c>
      <c r="D18" s="62">
        <f t="shared" ref="D18" si="15">D19+D20+D21+D23</f>
        <v>424500</v>
      </c>
      <c r="E18" s="62">
        <f t="shared" ref="E18" si="16">E19+E20+E21+E23</f>
        <v>294500</v>
      </c>
      <c r="F18" s="62">
        <f t="shared" ref="F18" si="17">F19+F20+F21+F23</f>
        <v>294500</v>
      </c>
    </row>
    <row r="19" spans="1:6" ht="31.15" customHeight="1" x14ac:dyDescent="0.25">
      <c r="A19" s="10" t="s">
        <v>308</v>
      </c>
      <c r="B19" s="91">
        <v>178905.34</v>
      </c>
      <c r="C19" s="91">
        <v>140500</v>
      </c>
      <c r="D19" s="91">
        <f>D44</f>
        <v>212500</v>
      </c>
      <c r="E19" s="91">
        <f t="shared" ref="E19:F19" si="18">E44</f>
        <v>165500</v>
      </c>
      <c r="F19" s="91">
        <f t="shared" si="18"/>
        <v>165500</v>
      </c>
    </row>
    <row r="20" spans="1:6" x14ac:dyDescent="0.25">
      <c r="A20" s="120" t="s">
        <v>309</v>
      </c>
      <c r="B20" s="121"/>
      <c r="C20" s="121"/>
      <c r="D20" s="121"/>
      <c r="E20" s="121"/>
      <c r="F20" s="121"/>
    </row>
    <row r="21" spans="1:6" x14ac:dyDescent="0.25">
      <c r="A21" s="120" t="s">
        <v>310</v>
      </c>
      <c r="B21" s="122">
        <f>B22</f>
        <v>80000</v>
      </c>
      <c r="C21" s="122">
        <f t="shared" ref="C21" si="19">C22</f>
        <v>100000</v>
      </c>
      <c r="D21" s="122">
        <f t="shared" ref="D21" si="20">D22</f>
        <v>92000</v>
      </c>
      <c r="E21" s="122">
        <f t="shared" ref="E21" si="21">E22</f>
        <v>69000</v>
      </c>
      <c r="F21" s="122">
        <f t="shared" ref="F21" si="22">F22</f>
        <v>69000</v>
      </c>
    </row>
    <row r="22" spans="1:6" s="116" customFormat="1" x14ac:dyDescent="0.25">
      <c r="A22" s="118" t="s">
        <v>299</v>
      </c>
      <c r="B22" s="91">
        <v>80000</v>
      </c>
      <c r="C22" s="91">
        <v>100000</v>
      </c>
      <c r="D22" s="91">
        <f>D47</f>
        <v>92000</v>
      </c>
      <c r="E22" s="91">
        <f t="shared" ref="E22:F22" si="23">E47</f>
        <v>69000</v>
      </c>
      <c r="F22" s="91">
        <f t="shared" si="23"/>
        <v>69000</v>
      </c>
    </row>
    <row r="23" spans="1:6" s="116" customFormat="1" x14ac:dyDescent="0.25">
      <c r="A23" s="11" t="s">
        <v>311</v>
      </c>
      <c r="B23" s="91"/>
      <c r="C23" s="91"/>
      <c r="D23" s="91">
        <f>D48</f>
        <v>120000</v>
      </c>
      <c r="E23" s="91">
        <f t="shared" ref="E23:F23" si="24">E48</f>
        <v>60000</v>
      </c>
      <c r="F23" s="91">
        <f t="shared" si="24"/>
        <v>60000</v>
      </c>
    </row>
    <row r="24" spans="1:6" x14ac:dyDescent="0.25">
      <c r="A24" s="8" t="s">
        <v>315</v>
      </c>
      <c r="B24" s="62">
        <f>SUM(B25)</f>
        <v>20000</v>
      </c>
      <c r="C24" s="62">
        <f>SUM(C25)</f>
        <v>0</v>
      </c>
      <c r="D24" s="62">
        <f>SUM(D25)</f>
        <v>0</v>
      </c>
      <c r="E24" s="62">
        <f>SUM(E25)</f>
        <v>0</v>
      </c>
      <c r="F24" s="62">
        <f>SUM(F25)</f>
        <v>0</v>
      </c>
    </row>
    <row r="25" spans="1:6" ht="15.75" customHeight="1" x14ac:dyDescent="0.25">
      <c r="A25" s="11" t="s">
        <v>316</v>
      </c>
      <c r="B25" s="91">
        <v>20000</v>
      </c>
      <c r="C25" s="91">
        <v>0</v>
      </c>
      <c r="D25" s="91">
        <v>0</v>
      </c>
      <c r="E25" s="91">
        <v>0</v>
      </c>
      <c r="F25" s="91">
        <v>0</v>
      </c>
    </row>
    <row r="26" spans="1:6" ht="51" x14ac:dyDescent="0.25">
      <c r="A26" s="104" t="s">
        <v>282</v>
      </c>
      <c r="B26" s="62">
        <f>SUM(B27)</f>
        <v>240100</v>
      </c>
      <c r="C26" s="62">
        <f t="shared" ref="C26:F26" si="25">SUM(C27)</f>
        <v>0</v>
      </c>
      <c r="D26" s="62">
        <f t="shared" si="25"/>
        <v>0</v>
      </c>
      <c r="E26" s="62">
        <f t="shared" si="25"/>
        <v>0</v>
      </c>
      <c r="F26" s="62">
        <f t="shared" si="25"/>
        <v>0</v>
      </c>
    </row>
    <row r="27" spans="1:6" ht="51" x14ac:dyDescent="0.25">
      <c r="A27" s="106" t="s">
        <v>283</v>
      </c>
      <c r="B27" s="91">
        <v>240100</v>
      </c>
      <c r="C27" s="91"/>
      <c r="D27" s="91"/>
      <c r="E27" s="91"/>
      <c r="F27" s="91"/>
    </row>
    <row r="28" spans="1:6" x14ac:dyDescent="0.25">
      <c r="A28" s="104" t="s">
        <v>284</v>
      </c>
      <c r="B28" s="62">
        <f>SUM(B29)</f>
        <v>0</v>
      </c>
      <c r="C28" s="62">
        <f t="shared" ref="C28:F28" si="26">SUM(C29)</f>
        <v>0</v>
      </c>
      <c r="D28" s="62">
        <f t="shared" si="26"/>
        <v>0</v>
      </c>
      <c r="E28" s="62">
        <f t="shared" si="26"/>
        <v>0</v>
      </c>
      <c r="F28" s="62">
        <f t="shared" si="26"/>
        <v>0</v>
      </c>
    </row>
    <row r="29" spans="1:6" x14ac:dyDescent="0.25">
      <c r="A29" s="105" t="s">
        <v>285</v>
      </c>
      <c r="B29" s="91"/>
      <c r="C29" s="91"/>
      <c r="D29" s="91"/>
      <c r="E29" s="91"/>
      <c r="F29" s="91"/>
    </row>
    <row r="30" spans="1:6" ht="15.75" customHeight="1" x14ac:dyDescent="0.25">
      <c r="A30" s="43"/>
      <c r="B30" s="43"/>
      <c r="C30" s="43"/>
      <c r="D30" s="123"/>
      <c r="E30" s="43"/>
      <c r="F30" s="43"/>
    </row>
    <row r="31" spans="1:6" ht="15.75" customHeight="1" x14ac:dyDescent="0.25">
      <c r="A31" s="43"/>
      <c r="B31" s="43"/>
      <c r="C31" s="43"/>
      <c r="D31" s="123"/>
      <c r="E31" s="43"/>
      <c r="F31" s="43"/>
    </row>
    <row r="32" spans="1:6" ht="15.75" x14ac:dyDescent="0.25">
      <c r="A32" s="153" t="s">
        <v>36</v>
      </c>
      <c r="B32" s="153"/>
      <c r="C32" s="153"/>
      <c r="D32" s="153"/>
      <c r="E32" s="153"/>
      <c r="F32" s="153"/>
    </row>
    <row r="33" spans="1:6" ht="30" customHeight="1" x14ac:dyDescent="0.25">
      <c r="A33" s="4"/>
      <c r="B33" s="4"/>
      <c r="C33" s="4"/>
      <c r="D33" s="4"/>
      <c r="E33" s="5"/>
      <c r="F33" s="5"/>
    </row>
    <row r="34" spans="1:6" ht="25.5" x14ac:dyDescent="0.25">
      <c r="A34" s="13" t="s">
        <v>37</v>
      </c>
      <c r="B34" s="12" t="s">
        <v>295</v>
      </c>
      <c r="C34" s="13" t="s">
        <v>292</v>
      </c>
      <c r="D34" s="13" t="s">
        <v>293</v>
      </c>
      <c r="E34" s="13" t="s">
        <v>281</v>
      </c>
      <c r="F34" s="13" t="s">
        <v>294</v>
      </c>
    </row>
    <row r="35" spans="1:6" x14ac:dyDescent="0.25">
      <c r="A35" s="30" t="s">
        <v>1</v>
      </c>
      <c r="B35" s="90">
        <f>B36+B38+B40+B43+B51+B53+B49</f>
        <v>929215.52</v>
      </c>
      <c r="C35" s="90">
        <f t="shared" ref="C35:F35" si="27">C36+C38+C40+C43+C51+C53+C49</f>
        <v>1064900</v>
      </c>
      <c r="D35" s="90">
        <f t="shared" si="27"/>
        <v>1246800</v>
      </c>
      <c r="E35" s="90">
        <f t="shared" si="27"/>
        <v>909100</v>
      </c>
      <c r="F35" s="90">
        <f t="shared" si="27"/>
        <v>954700</v>
      </c>
    </row>
    <row r="36" spans="1:6" x14ac:dyDescent="0.25">
      <c r="A36" s="8" t="s">
        <v>38</v>
      </c>
      <c r="B36" s="62">
        <f>SUM(B37)</f>
        <v>240733.46000000002</v>
      </c>
      <c r="C36" s="62">
        <f>SUM(C37)</f>
        <v>373400</v>
      </c>
      <c r="D36" s="62">
        <f>SUM(D37)</f>
        <v>410800</v>
      </c>
      <c r="E36" s="62">
        <f>SUM(E37)</f>
        <v>383100</v>
      </c>
      <c r="F36" s="62">
        <f>SUM(F37)</f>
        <v>399700</v>
      </c>
    </row>
    <row r="37" spans="1:6" ht="15.75" customHeight="1" x14ac:dyDescent="0.25">
      <c r="A37" s="11" t="s">
        <v>40</v>
      </c>
      <c r="B37" s="91">
        <f>'POSEBNI DIO'!C11+'POSEBNI DIO'!C28+'POSEBNI DIO'!C33+'POSEBNI DIO'!C38+'POSEBNI DIO'!C57+'POSEBNI DIO'!C63+'POSEBNI DIO'!C74+'POSEBNI DIO'!C79+'POSEBNI DIO'!C84+'POSEBNI DIO'!C89+'POSEBNI DIO'!C94+'POSEBNI DIO'!C112+'POSEBNI DIO'!C143+'POSEBNI DIO'!C211+'POSEBNI DIO'!C224+'POSEBNI DIO'!C235+'POSEBNI DIO'!C243+'POSEBNI DIO'!C253+'POSEBNI DIO'!C261+'POSEBNI DIO'!C272+'POSEBNI DIO'!C284+'POSEBNI DIO'!C295+'POSEBNI DIO'!C303+'POSEBNI DIO'!C329+'POSEBNI DIO'!C337+'POSEBNI DIO'!C343+'POSEBNI DIO'!C348+'POSEBNI DIO'!C353+'POSEBNI DIO'!C358+'POSEBNI DIO'!C372+'POSEBNI DIO'!C388+'POSEBNI DIO'!C394+'POSEBNI DIO'!C400+'POSEBNI DIO'!C406+'POSEBNI DIO'!C415+'POSEBNI DIO'!C420+'POSEBNI DIO'!C428+'POSEBNI DIO'!C433</f>
        <v>240733.46000000002</v>
      </c>
      <c r="C37" s="91">
        <f>'POSEBNI DIO'!D11+'POSEBNI DIO'!D28+'POSEBNI DIO'!D33+'POSEBNI DIO'!D38+'POSEBNI DIO'!D57+'POSEBNI DIO'!D63+'POSEBNI DIO'!D74+'POSEBNI DIO'!D79+'POSEBNI DIO'!D84+'POSEBNI DIO'!D89+'POSEBNI DIO'!D94+'POSEBNI DIO'!D112+'POSEBNI DIO'!D143+'POSEBNI DIO'!D211+'POSEBNI DIO'!D224+'POSEBNI DIO'!D235+'POSEBNI DIO'!D243+'POSEBNI DIO'!D253+'POSEBNI DIO'!D261+'POSEBNI DIO'!D272+'POSEBNI DIO'!D284+'POSEBNI DIO'!D295+'POSEBNI DIO'!D303+'POSEBNI DIO'!D329+'POSEBNI DIO'!D337+'POSEBNI DIO'!D343+'POSEBNI DIO'!D348+'POSEBNI DIO'!D353+'POSEBNI DIO'!D358+'POSEBNI DIO'!D372+'POSEBNI DIO'!D388+'POSEBNI DIO'!D394+'POSEBNI DIO'!D400+'POSEBNI DIO'!D406+'POSEBNI DIO'!D415+'POSEBNI DIO'!D420+'POSEBNI DIO'!D428+'POSEBNI DIO'!D433</f>
        <v>373400</v>
      </c>
      <c r="D37" s="91">
        <f>'POSEBNI DIO'!E11+'POSEBNI DIO'!E28+'POSEBNI DIO'!E33+'POSEBNI DIO'!E38+'POSEBNI DIO'!E57+'POSEBNI DIO'!E63+'POSEBNI DIO'!E74+'POSEBNI DIO'!E79+'POSEBNI DIO'!E84+'POSEBNI DIO'!E89+'POSEBNI DIO'!E94+'POSEBNI DIO'!E112+'POSEBNI DIO'!E143+'POSEBNI DIO'!E211+'POSEBNI DIO'!E224+'POSEBNI DIO'!E235+'POSEBNI DIO'!E243+'POSEBNI DIO'!E253+'POSEBNI DIO'!E261+'POSEBNI DIO'!E272+'POSEBNI DIO'!E284+'POSEBNI DIO'!E295+'POSEBNI DIO'!E303+'POSEBNI DIO'!E329+'POSEBNI DIO'!E337+'POSEBNI DIO'!E343+'POSEBNI DIO'!E348+'POSEBNI DIO'!E353+'POSEBNI DIO'!E358+'POSEBNI DIO'!E372+'POSEBNI DIO'!E388+'POSEBNI DIO'!E394+'POSEBNI DIO'!E400+'POSEBNI DIO'!E406+'POSEBNI DIO'!E415+'POSEBNI DIO'!E420+'POSEBNI DIO'!E428+'POSEBNI DIO'!E433</f>
        <v>410800</v>
      </c>
      <c r="E37" s="91">
        <f>'POSEBNI DIO'!F11+'POSEBNI DIO'!F28+'POSEBNI DIO'!F33+'POSEBNI DIO'!F38+'POSEBNI DIO'!F57+'POSEBNI DIO'!F63+'POSEBNI DIO'!F74+'POSEBNI DIO'!F79+'POSEBNI DIO'!F84+'POSEBNI DIO'!F89+'POSEBNI DIO'!F94+'POSEBNI DIO'!F112+'POSEBNI DIO'!F143+'POSEBNI DIO'!F211+'POSEBNI DIO'!F224+'POSEBNI DIO'!F235+'POSEBNI DIO'!F243+'POSEBNI DIO'!F253+'POSEBNI DIO'!F261+'POSEBNI DIO'!F272+'POSEBNI DIO'!F284+'POSEBNI DIO'!F295+'POSEBNI DIO'!F303+'POSEBNI DIO'!F329+'POSEBNI DIO'!F337+'POSEBNI DIO'!F343+'POSEBNI DIO'!F348+'POSEBNI DIO'!F353+'POSEBNI DIO'!F358+'POSEBNI DIO'!F372+'POSEBNI DIO'!F388+'POSEBNI DIO'!F394+'POSEBNI DIO'!F400+'POSEBNI DIO'!F406+'POSEBNI DIO'!F415+'POSEBNI DIO'!F420+'POSEBNI DIO'!F428+'POSEBNI DIO'!F433</f>
        <v>383100</v>
      </c>
      <c r="F37" s="91">
        <f>'POSEBNI DIO'!G11+'POSEBNI DIO'!G28+'POSEBNI DIO'!G33+'POSEBNI DIO'!G38+'POSEBNI DIO'!G57+'POSEBNI DIO'!G63+'POSEBNI DIO'!G74+'POSEBNI DIO'!G79+'POSEBNI DIO'!G84+'POSEBNI DIO'!G89+'POSEBNI DIO'!G94+'POSEBNI DIO'!G112+'POSEBNI DIO'!G143+'POSEBNI DIO'!G211+'POSEBNI DIO'!G224+'POSEBNI DIO'!G235+'POSEBNI DIO'!G243+'POSEBNI DIO'!G253+'POSEBNI DIO'!G261+'POSEBNI DIO'!G272+'POSEBNI DIO'!G284+'POSEBNI DIO'!G295+'POSEBNI DIO'!G303+'POSEBNI DIO'!G329+'POSEBNI DIO'!G337+'POSEBNI DIO'!G343+'POSEBNI DIO'!G348+'POSEBNI DIO'!G353+'POSEBNI DIO'!G358+'POSEBNI DIO'!G372+'POSEBNI DIO'!G388+'POSEBNI DIO'!G394+'POSEBNI DIO'!G400+'POSEBNI DIO'!G406+'POSEBNI DIO'!G415+'POSEBNI DIO'!G420+'POSEBNI DIO'!G428+'POSEBNI DIO'!G433</f>
        <v>399700</v>
      </c>
    </row>
    <row r="38" spans="1:6" s="95" customFormat="1" ht="15.75" customHeight="1" x14ac:dyDescent="0.25">
      <c r="A38" s="117" t="s">
        <v>296</v>
      </c>
      <c r="B38" s="62">
        <f>B39</f>
        <v>35294.109999999993</v>
      </c>
      <c r="C38" s="62">
        <f t="shared" ref="C38:F38" si="28">C39</f>
        <v>0</v>
      </c>
      <c r="D38" s="62">
        <f t="shared" si="28"/>
        <v>20000</v>
      </c>
      <c r="E38" s="62">
        <f t="shared" si="28"/>
        <v>0</v>
      </c>
      <c r="F38" s="62">
        <f t="shared" si="28"/>
        <v>0</v>
      </c>
    </row>
    <row r="39" spans="1:6" ht="15.75" customHeight="1" x14ac:dyDescent="0.25">
      <c r="A39" s="11" t="s">
        <v>303</v>
      </c>
      <c r="B39" s="91">
        <f>'POSEBNI DIO'!C133+'POSEBNI DIO'!C201+'POSEBNI DIO'!C362</f>
        <v>35294.109999999993</v>
      </c>
      <c r="C39" s="91">
        <f>'POSEBNI DIO'!D133+'POSEBNI DIO'!D201+'POSEBNI DIO'!D362</f>
        <v>0</v>
      </c>
      <c r="D39" s="91">
        <f>'POSEBNI DIO'!E133+'POSEBNI DIO'!E201+'POSEBNI DIO'!E362</f>
        <v>20000</v>
      </c>
      <c r="E39" s="91">
        <f>'POSEBNI DIO'!F133+'POSEBNI DIO'!F201+'POSEBNI DIO'!F362</f>
        <v>0</v>
      </c>
      <c r="F39" s="91">
        <f>'POSEBNI DIO'!G133+'POSEBNI DIO'!G201+'POSEBNI DIO'!G362</f>
        <v>0</v>
      </c>
    </row>
    <row r="40" spans="1:6" ht="31.15" customHeight="1" x14ac:dyDescent="0.25">
      <c r="A40" s="8" t="s">
        <v>304</v>
      </c>
      <c r="B40" s="62">
        <f>B41+B42</f>
        <v>356326.11999999994</v>
      </c>
      <c r="C40" s="62">
        <f t="shared" ref="C40:F40" si="29">C41+C42</f>
        <v>451000</v>
      </c>
      <c r="D40" s="62">
        <f t="shared" si="29"/>
        <v>391500</v>
      </c>
      <c r="E40" s="62">
        <f t="shared" si="29"/>
        <v>231500</v>
      </c>
      <c r="F40" s="62">
        <f t="shared" si="29"/>
        <v>260500</v>
      </c>
    </row>
    <row r="41" spans="1:6" ht="38.25" x14ac:dyDescent="0.25">
      <c r="A41" s="11" t="s">
        <v>305</v>
      </c>
      <c r="B41" s="91">
        <f>'POSEBNI DIO'!C18+'POSEBNI DIO'!C43+'POSEBNI DIO'!C66+'POSEBNI DIO'!C117+'POSEBNI DIO'!C151+'POSEBNI DIO'!C160+'POSEBNI DIO'!C167+'POSEBNI DIO'!C178+'POSEBNI DIO'!C195+'POSEBNI DIO'!C221+'POSEBNI DIO'!C232+'POSEBNI DIO'!C240+'POSEBNI DIO'!C258+'POSEBNI DIO'!C269+'POSEBNI DIO'!C287+'POSEBNI DIO'!C300+'POSEBNI DIO'!C308+'POSEBNI DIO'!C316+'POSEBNI DIO'!C324+'POSEBNI DIO'!C377+'POSEBNI DIO'!C385+'POSEBNI DIO'!C409+'POSEBNI DIO'!C423</f>
        <v>337020.60999999993</v>
      </c>
      <c r="C41" s="91">
        <f>'POSEBNI DIO'!D18+'POSEBNI DIO'!D43+'POSEBNI DIO'!D66+'POSEBNI DIO'!D117+'POSEBNI DIO'!D151+'POSEBNI DIO'!D160+'POSEBNI DIO'!D167+'POSEBNI DIO'!D178+'POSEBNI DIO'!D195+'POSEBNI DIO'!D221+'POSEBNI DIO'!D232+'POSEBNI DIO'!D240+'POSEBNI DIO'!D258+'POSEBNI DIO'!D269+'POSEBNI DIO'!D287+'POSEBNI DIO'!D300+'POSEBNI DIO'!D308+'POSEBNI DIO'!D316+'POSEBNI DIO'!D324+'POSEBNI DIO'!D377+'POSEBNI DIO'!D385+'POSEBNI DIO'!D409+'POSEBNI DIO'!D423</f>
        <v>384000</v>
      </c>
      <c r="D41" s="91">
        <f>'POSEBNI DIO'!E18+'POSEBNI DIO'!E43+'POSEBNI DIO'!E66+'POSEBNI DIO'!E117+'POSEBNI DIO'!E151+'POSEBNI DIO'!E160+'POSEBNI DIO'!E167+'POSEBNI DIO'!E178+'POSEBNI DIO'!E195+'POSEBNI DIO'!E221+'POSEBNI DIO'!E232+'POSEBNI DIO'!E240+'POSEBNI DIO'!E258+'POSEBNI DIO'!E269+'POSEBNI DIO'!E287+'POSEBNI DIO'!E300+'POSEBNI DIO'!E308+'POSEBNI DIO'!E316+'POSEBNI DIO'!E324+'POSEBNI DIO'!E377+'POSEBNI DIO'!E385+'POSEBNI DIO'!E409+'POSEBNI DIO'!E423</f>
        <v>326500</v>
      </c>
      <c r="E41" s="91">
        <f>'POSEBNI DIO'!F18+'POSEBNI DIO'!F43+'POSEBNI DIO'!F66+'POSEBNI DIO'!F117+'POSEBNI DIO'!F151+'POSEBNI DIO'!F160+'POSEBNI DIO'!F167+'POSEBNI DIO'!F178+'POSEBNI DIO'!F195+'POSEBNI DIO'!F221+'POSEBNI DIO'!F232+'POSEBNI DIO'!F240+'POSEBNI DIO'!F258+'POSEBNI DIO'!F269+'POSEBNI DIO'!F287+'POSEBNI DIO'!F300+'POSEBNI DIO'!F308+'POSEBNI DIO'!F316+'POSEBNI DIO'!F324+'POSEBNI DIO'!F377+'POSEBNI DIO'!F385+'POSEBNI DIO'!F409+'POSEBNI DIO'!F423</f>
        <v>161500</v>
      </c>
      <c r="F41" s="91">
        <f>'POSEBNI DIO'!G18+'POSEBNI DIO'!G43+'POSEBNI DIO'!G66+'POSEBNI DIO'!G117+'POSEBNI DIO'!G151+'POSEBNI DIO'!G160+'POSEBNI DIO'!G167+'POSEBNI DIO'!G178+'POSEBNI DIO'!G195+'POSEBNI DIO'!G221+'POSEBNI DIO'!G232+'POSEBNI DIO'!G240+'POSEBNI DIO'!G258+'POSEBNI DIO'!G269+'POSEBNI DIO'!G287+'POSEBNI DIO'!G300+'POSEBNI DIO'!G308+'POSEBNI DIO'!G316+'POSEBNI DIO'!G324+'POSEBNI DIO'!G377+'POSEBNI DIO'!G385+'POSEBNI DIO'!G409+'POSEBNI DIO'!G423</f>
        <v>175500</v>
      </c>
    </row>
    <row r="42" spans="1:6" ht="31.15" customHeight="1" x14ac:dyDescent="0.25">
      <c r="A42" s="11" t="s">
        <v>306</v>
      </c>
      <c r="B42" s="91">
        <f>'POSEBNI DIO'!C102+'POSEBNI DIO'!C125+'POSEBNI DIO'!C138</f>
        <v>19305.509999999998</v>
      </c>
      <c r="C42" s="91">
        <f>'POSEBNI DIO'!D102+'POSEBNI DIO'!D125+'POSEBNI DIO'!D138</f>
        <v>67000</v>
      </c>
      <c r="D42" s="91">
        <f>'POSEBNI DIO'!E102+'POSEBNI DIO'!E125+'POSEBNI DIO'!E138</f>
        <v>65000</v>
      </c>
      <c r="E42" s="91">
        <f>'POSEBNI DIO'!F102+'POSEBNI DIO'!F125+'POSEBNI DIO'!F138</f>
        <v>70000</v>
      </c>
      <c r="F42" s="91">
        <f>'POSEBNI DIO'!G102+'POSEBNI DIO'!G125+'POSEBNI DIO'!G138</f>
        <v>85000</v>
      </c>
    </row>
    <row r="43" spans="1:6" x14ac:dyDescent="0.25">
      <c r="A43" s="8" t="s">
        <v>307</v>
      </c>
      <c r="B43" s="62">
        <f>B44+B45+B46+B48</f>
        <v>276861.83</v>
      </c>
      <c r="C43" s="62">
        <f t="shared" ref="C43:F43" si="30">C44+C45+C46+C48</f>
        <v>240500</v>
      </c>
      <c r="D43" s="62">
        <f t="shared" si="30"/>
        <v>424500</v>
      </c>
      <c r="E43" s="62">
        <f t="shared" si="30"/>
        <v>294500</v>
      </c>
      <c r="F43" s="62">
        <f t="shared" si="30"/>
        <v>294500</v>
      </c>
    </row>
    <row r="44" spans="1:6" ht="31.15" customHeight="1" x14ac:dyDescent="0.25">
      <c r="A44" s="10" t="s">
        <v>308</v>
      </c>
      <c r="B44" s="91">
        <f>'POSEBNI DIO'!C23+'POSEBNI DIO'!C51+'POSEBNI DIO'!C69+'POSEBNI DIO'!C107+'POSEBNI DIO'!C146+'POSEBNI DIO'!C183+'POSEBNI DIO'!C264+'POSEBNI DIO'!C277+'POSEBNI DIO'!C311+'POSEBNI DIO'!C380</f>
        <v>186957.54</v>
      </c>
      <c r="C44" s="91">
        <f>'POSEBNI DIO'!D23+'POSEBNI DIO'!D51+'POSEBNI DIO'!D69+'POSEBNI DIO'!D107+'POSEBNI DIO'!D146+'POSEBNI DIO'!D183+'POSEBNI DIO'!D264+'POSEBNI DIO'!D277+'POSEBNI DIO'!D311+'POSEBNI DIO'!D380</f>
        <v>117500</v>
      </c>
      <c r="D44" s="91">
        <f>'POSEBNI DIO'!E23+'POSEBNI DIO'!E51+'POSEBNI DIO'!E69+'POSEBNI DIO'!E107+'POSEBNI DIO'!E146+'POSEBNI DIO'!E183+'POSEBNI DIO'!E264+'POSEBNI DIO'!E311+'POSEBNI DIO'!E380+'POSEBNI DIO'!E172+'POSEBNI DIO'!E189</f>
        <v>212500</v>
      </c>
      <c r="E44" s="91">
        <f>'POSEBNI DIO'!F23+'POSEBNI DIO'!F51+'POSEBNI DIO'!F69+'POSEBNI DIO'!F107+'POSEBNI DIO'!F146+'POSEBNI DIO'!F183+'POSEBNI DIO'!F264+'POSEBNI DIO'!F311+'POSEBNI DIO'!F380+'POSEBNI DIO'!F172+'POSEBNI DIO'!F189</f>
        <v>165500</v>
      </c>
      <c r="F44" s="91">
        <f>'POSEBNI DIO'!G23+'POSEBNI DIO'!G51+'POSEBNI DIO'!G69+'POSEBNI DIO'!G107+'POSEBNI DIO'!G146+'POSEBNI DIO'!G183+'POSEBNI DIO'!G264+'POSEBNI DIO'!G311+'POSEBNI DIO'!G380+'POSEBNI DIO'!G172+'POSEBNI DIO'!G189</f>
        <v>165500</v>
      </c>
    </row>
    <row r="45" spans="1:6" x14ac:dyDescent="0.25">
      <c r="A45" s="120" t="s">
        <v>309</v>
      </c>
      <c r="B45" s="121"/>
      <c r="C45" s="121"/>
      <c r="D45" s="121"/>
      <c r="E45" s="121"/>
      <c r="F45" s="121"/>
    </row>
    <row r="46" spans="1:6" x14ac:dyDescent="0.25">
      <c r="A46" s="120" t="s">
        <v>310</v>
      </c>
      <c r="B46" s="122">
        <f>B47</f>
        <v>89904.29</v>
      </c>
      <c r="C46" s="122">
        <f t="shared" ref="C46:F46" si="31">C47</f>
        <v>123000</v>
      </c>
      <c r="D46" s="122">
        <f t="shared" si="31"/>
        <v>92000</v>
      </c>
      <c r="E46" s="122">
        <f t="shared" si="31"/>
        <v>69000</v>
      </c>
      <c r="F46" s="122">
        <f t="shared" si="31"/>
        <v>69000</v>
      </c>
    </row>
    <row r="47" spans="1:6" s="116" customFormat="1" x14ac:dyDescent="0.25">
      <c r="A47" s="118" t="s">
        <v>299</v>
      </c>
      <c r="B47" s="91">
        <f>'POSEBNI DIO'!C46+'POSEBNI DIO'!C120+'POSEBNI DIO'!C130+'POSEBNI DIO'!C154+'POSEBNI DIO'!C172+'POSEBNI DIO'!C216+'POSEBNI DIO'!C227+'POSEBNI DIO'!C246+'POSEBNI DIO'!C319+'POSEBNI DIO'!C366</f>
        <v>89904.29</v>
      </c>
      <c r="C47" s="91">
        <f>'POSEBNI DIO'!D46+'POSEBNI DIO'!D120+'POSEBNI DIO'!D130+'POSEBNI DIO'!D154+'POSEBNI DIO'!D172+'POSEBNI DIO'!D216+'POSEBNI DIO'!D227+'POSEBNI DIO'!D246+'POSEBNI DIO'!D319+'POSEBNI DIO'!D366</f>
        <v>123000</v>
      </c>
      <c r="D47" s="91">
        <f>'POSEBNI DIO'!E46+'POSEBNI DIO'!E120+'POSEBNI DIO'!E130+'POSEBNI DIO'!E154+'POSEBNI DIO'!E216+'POSEBNI DIO'!E227+'POSEBNI DIO'!E246+'POSEBNI DIO'!E319+'POSEBNI DIO'!E366</f>
        <v>92000</v>
      </c>
      <c r="E47" s="91">
        <f>'POSEBNI DIO'!F46+'POSEBNI DIO'!F120+'POSEBNI DIO'!F130+'POSEBNI DIO'!F154+'POSEBNI DIO'!F216+'POSEBNI DIO'!F227+'POSEBNI DIO'!F246+'POSEBNI DIO'!F319+'POSEBNI DIO'!F366</f>
        <v>69000</v>
      </c>
      <c r="F47" s="91">
        <f>'POSEBNI DIO'!G46+'POSEBNI DIO'!G120+'POSEBNI DIO'!G130+'POSEBNI DIO'!G154+'POSEBNI DIO'!G216+'POSEBNI DIO'!G227+'POSEBNI DIO'!G246+'POSEBNI DIO'!G319+'POSEBNI DIO'!G366</f>
        <v>69000</v>
      </c>
    </row>
    <row r="48" spans="1:6" s="116" customFormat="1" x14ac:dyDescent="0.25">
      <c r="A48" s="11" t="s">
        <v>311</v>
      </c>
      <c r="B48" s="91"/>
      <c r="C48" s="91"/>
      <c r="D48" s="91">
        <f>'POSEBNI DIO'!E277</f>
        <v>120000</v>
      </c>
      <c r="E48" s="91">
        <f>'POSEBNI DIO'!F277</f>
        <v>60000</v>
      </c>
      <c r="F48" s="91">
        <f>'POSEBNI DIO'!G277</f>
        <v>60000</v>
      </c>
    </row>
    <row r="49" spans="1:6" x14ac:dyDescent="0.25">
      <c r="A49" s="8" t="s">
        <v>315</v>
      </c>
      <c r="B49" s="62">
        <f>SUM(B50)</f>
        <v>20000</v>
      </c>
      <c r="C49" s="62">
        <f>SUM(C50)</f>
        <v>0</v>
      </c>
      <c r="D49" s="62">
        <f>SUM(D50)</f>
        <v>0</v>
      </c>
      <c r="E49" s="62">
        <f>SUM(E50)</f>
        <v>0</v>
      </c>
      <c r="F49" s="62">
        <f>SUM(F50)</f>
        <v>0</v>
      </c>
    </row>
    <row r="50" spans="1:6" ht="15.75" customHeight="1" x14ac:dyDescent="0.25">
      <c r="A50" s="11" t="s">
        <v>316</v>
      </c>
      <c r="B50" s="91">
        <f>'POSEBNI DIO'!C186</f>
        <v>20000</v>
      </c>
      <c r="C50" s="91">
        <f>'POSEBNI DIO'!D186</f>
        <v>0</v>
      </c>
      <c r="D50" s="91">
        <f>'POSEBNI DIO'!E186</f>
        <v>0</v>
      </c>
      <c r="E50" s="91">
        <f>'POSEBNI DIO'!F186</f>
        <v>0</v>
      </c>
      <c r="F50" s="91">
        <f>'POSEBNI DIO'!G186</f>
        <v>0</v>
      </c>
    </row>
    <row r="51" spans="1:6" ht="51" x14ac:dyDescent="0.25">
      <c r="A51" s="104" t="s">
        <v>282</v>
      </c>
      <c r="B51" s="62">
        <f>SUM(B52)</f>
        <v>0</v>
      </c>
      <c r="C51" s="62">
        <f t="shared" ref="C51" si="32">SUM(C52)</f>
        <v>0</v>
      </c>
      <c r="D51" s="62">
        <f t="shared" ref="D51" si="33">SUM(D52)</f>
        <v>0</v>
      </c>
      <c r="E51" s="62">
        <f t="shared" ref="E51" si="34">SUM(E52)</f>
        <v>0</v>
      </c>
      <c r="F51" s="62">
        <f t="shared" ref="F51" si="35">SUM(F52)</f>
        <v>0</v>
      </c>
    </row>
    <row r="52" spans="1:6" ht="51" x14ac:dyDescent="0.25">
      <c r="A52" s="119" t="s">
        <v>283</v>
      </c>
      <c r="B52" s="91">
        <v>0</v>
      </c>
      <c r="C52" s="91"/>
      <c r="D52" s="91"/>
      <c r="E52" s="91"/>
      <c r="F52" s="91"/>
    </row>
    <row r="53" spans="1:6" x14ac:dyDescent="0.25">
      <c r="A53" s="104" t="s">
        <v>284</v>
      </c>
      <c r="B53" s="62">
        <f>SUM(B54)</f>
        <v>0</v>
      </c>
      <c r="C53" s="62">
        <f t="shared" ref="C53" si="36">SUM(C54)</f>
        <v>0</v>
      </c>
      <c r="D53" s="62">
        <f t="shared" ref="D53" si="37">SUM(D54)</f>
        <v>0</v>
      </c>
      <c r="E53" s="62">
        <f t="shared" ref="E53" si="38">SUM(E54)</f>
        <v>0</v>
      </c>
      <c r="F53" s="62">
        <f t="shared" ref="F53" si="39">SUM(F54)</f>
        <v>0</v>
      </c>
    </row>
    <row r="54" spans="1:6" ht="25.5" x14ac:dyDescent="0.25">
      <c r="A54" s="119" t="s">
        <v>285</v>
      </c>
      <c r="B54" s="91"/>
      <c r="C54" s="91"/>
      <c r="D54" s="91"/>
      <c r="E54" s="91"/>
      <c r="F54" s="91"/>
    </row>
    <row r="56" spans="1:6" x14ac:dyDescent="0.25">
      <c r="B56" s="72">
        <f>B35-'POSEBNI DIO'!C6</f>
        <v>0</v>
      </c>
      <c r="C56" s="72">
        <f>C35-'POSEBNI DIO'!D6</f>
        <v>0</v>
      </c>
      <c r="D56" s="72">
        <f>D35-'POSEBNI DIO'!E6</f>
        <v>0</v>
      </c>
      <c r="E56" s="72">
        <f>E35-'POSEBNI DIO'!F6</f>
        <v>0</v>
      </c>
      <c r="F56" s="72">
        <f>F35-'POSEBNI DIO'!G6</f>
        <v>0</v>
      </c>
    </row>
    <row r="57" spans="1:6" x14ac:dyDescent="0.25">
      <c r="B57" s="72">
        <f>B35-' Račun prihoda i rashoda'!D26</f>
        <v>0</v>
      </c>
      <c r="C57" s="72">
        <f>C35-' Račun prihoda i rashoda'!E26</f>
        <v>0</v>
      </c>
      <c r="D57" s="72">
        <f>D35-' Račun prihoda i rashoda'!F26</f>
        <v>0</v>
      </c>
      <c r="E57" s="72">
        <f>E35-' Račun prihoda i rashoda'!G26</f>
        <v>0</v>
      </c>
      <c r="F57" s="72">
        <f>F35-' Račun prihoda i rashoda'!H26</f>
        <v>0</v>
      </c>
    </row>
  </sheetData>
  <mergeCells count="5">
    <mergeCell ref="A32:F32"/>
    <mergeCell ref="A1:F1"/>
    <mergeCell ref="A3:F3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7"/>
  <sheetViews>
    <sheetView workbookViewId="0">
      <selection activeCell="B78" sqref="B78"/>
    </sheetView>
  </sheetViews>
  <sheetFormatPr defaultRowHeight="15" x14ac:dyDescent="0.25"/>
  <cols>
    <col min="1" max="1" width="5.28515625" customWidth="1"/>
    <col min="2" max="2" width="45.140625" style="67" customWidth="1"/>
    <col min="3" max="7" width="16.7109375" customWidth="1"/>
  </cols>
  <sheetData>
    <row r="1" spans="1:7" ht="30.75" customHeight="1" x14ac:dyDescent="0.25">
      <c r="A1" s="153" t="s">
        <v>290</v>
      </c>
      <c r="B1" s="153"/>
      <c r="C1" s="153"/>
      <c r="D1" s="153"/>
      <c r="E1" s="153"/>
      <c r="F1" s="153"/>
      <c r="G1" s="153"/>
    </row>
    <row r="2" spans="1:7" ht="4.5" customHeight="1" x14ac:dyDescent="0.25">
      <c r="B2" s="4"/>
      <c r="C2" s="66"/>
      <c r="D2" s="66"/>
      <c r="E2" s="66"/>
      <c r="F2" s="66"/>
      <c r="G2" s="66"/>
    </row>
    <row r="3" spans="1:7" ht="15.75" x14ac:dyDescent="0.25">
      <c r="A3" s="153" t="s">
        <v>20</v>
      </c>
      <c r="B3" s="153"/>
      <c r="C3" s="153"/>
      <c r="D3" s="153"/>
      <c r="E3" s="153"/>
      <c r="F3" s="153"/>
      <c r="G3" s="153"/>
    </row>
    <row r="4" spans="1:7" ht="10.5" customHeight="1" x14ac:dyDescent="0.25">
      <c r="B4" s="4"/>
      <c r="C4" s="66"/>
      <c r="D4" s="66"/>
      <c r="E4" s="66"/>
      <c r="F4" s="65"/>
      <c r="G4" s="65"/>
    </row>
    <row r="5" spans="1:7" ht="18" customHeight="1" x14ac:dyDescent="0.25">
      <c r="A5" s="153" t="s">
        <v>4</v>
      </c>
      <c r="B5" s="153"/>
      <c r="C5" s="153"/>
      <c r="D5" s="153"/>
      <c r="E5" s="153"/>
      <c r="F5" s="153"/>
      <c r="G5" s="153"/>
    </row>
    <row r="6" spans="1:7" ht="9" customHeight="1" x14ac:dyDescent="0.25">
      <c r="B6" s="4"/>
      <c r="C6" s="66"/>
      <c r="D6" s="66"/>
      <c r="E6" s="66"/>
      <c r="F6" s="65"/>
      <c r="G6" s="65"/>
    </row>
    <row r="7" spans="1:7" ht="15.75" customHeight="1" x14ac:dyDescent="0.25">
      <c r="A7" s="153" t="s">
        <v>16</v>
      </c>
      <c r="B7" s="153"/>
      <c r="C7" s="153"/>
      <c r="D7" s="153"/>
      <c r="E7" s="153"/>
      <c r="F7" s="153"/>
      <c r="G7" s="153"/>
    </row>
    <row r="8" spans="1:7" ht="18" x14ac:dyDescent="0.25">
      <c r="B8" s="4"/>
      <c r="C8" s="66"/>
      <c r="D8" s="66"/>
      <c r="E8" s="66"/>
      <c r="F8" s="65"/>
      <c r="G8" s="65"/>
    </row>
    <row r="9" spans="1:7" ht="42.75" customHeight="1" x14ac:dyDescent="0.25">
      <c r="A9" s="159" t="s">
        <v>37</v>
      </c>
      <c r="B9" s="160"/>
      <c r="C9" s="12" t="s">
        <v>295</v>
      </c>
      <c r="D9" s="13" t="s">
        <v>292</v>
      </c>
      <c r="E9" s="13" t="s">
        <v>293</v>
      </c>
      <c r="F9" s="13" t="s">
        <v>281</v>
      </c>
      <c r="G9" s="13" t="s">
        <v>294</v>
      </c>
    </row>
    <row r="10" spans="1:7" ht="15.75" customHeight="1" x14ac:dyDescent="0.25">
      <c r="A10" s="161" t="s">
        <v>1</v>
      </c>
      <c r="B10" s="162"/>
      <c r="C10" s="73">
        <f>C12+C16+C18+C21+C24+C27+C30+C33+C36+C38+C41+C43+C45+C47+C49+C52+C54+C56+C58+C61+C64+C66+C69+C71+C73</f>
        <v>929215.5199999999</v>
      </c>
      <c r="D10" s="73">
        <f>D12+D16+D18+D21+D24+D27+D30+D33+D36+D38+D41+D43+D45+D47+D49+D52+D54+D56+D58+D61+D64+D66+D69+D71+D73</f>
        <v>1064900</v>
      </c>
      <c r="E10" s="73">
        <f>E12+E16+E18+E21+E24+E27+E30+E33+E36+E38+E41+E43+E45+E47+E49+E52+E54+E56+E58+E61+E64+E66+E69+E71+E73</f>
        <v>1246800</v>
      </c>
      <c r="F10" s="73">
        <f>F12+F16+F18+F21+F24+F27+F30+F33+F36+F38+F41+F43+F45+F47+F49+F52+F54+F56+F58+F61+F64+F66+F69+F71+F73</f>
        <v>909100</v>
      </c>
      <c r="G10" s="73">
        <f>G12+G16+G18+G21+G24+G27+G30+G33+G36+G38+G41+G43+G45+G47+G49+G52+G54+G56+G58+G61+G64+G66+G69+G71+G73</f>
        <v>954700</v>
      </c>
    </row>
    <row r="11" spans="1:7" ht="15.75" customHeight="1" x14ac:dyDescent="0.25">
      <c r="A11" s="74" t="s">
        <v>168</v>
      </c>
      <c r="B11" s="71" t="s">
        <v>169</v>
      </c>
      <c r="C11" s="75">
        <f>C12</f>
        <v>128205.34</v>
      </c>
      <c r="D11" s="75">
        <f>D12</f>
        <v>137000</v>
      </c>
      <c r="E11" s="75">
        <f>E12</f>
        <v>118000</v>
      </c>
      <c r="F11" s="75">
        <f>F12</f>
        <v>126200</v>
      </c>
      <c r="G11" s="75">
        <f>G12</f>
        <v>127400</v>
      </c>
    </row>
    <row r="12" spans="1:7" ht="26.25" x14ac:dyDescent="0.25">
      <c r="A12" s="76" t="s">
        <v>170</v>
      </c>
      <c r="B12" s="70" t="s">
        <v>171</v>
      </c>
      <c r="C12" s="77">
        <f>SUM(C13:C14)</f>
        <v>128205.34</v>
      </c>
      <c r="D12" s="77">
        <f>SUM(D13:D14)</f>
        <v>137000</v>
      </c>
      <c r="E12" s="77">
        <f>SUM(E13:E14)</f>
        <v>118000</v>
      </c>
      <c r="F12" s="77">
        <f>SUM(F13:F14)</f>
        <v>126200</v>
      </c>
      <c r="G12" s="77">
        <f>SUM(G13:G14)</f>
        <v>127400</v>
      </c>
    </row>
    <row r="13" spans="1:7" x14ac:dyDescent="0.25">
      <c r="A13" s="78" t="s">
        <v>172</v>
      </c>
      <c r="B13" s="69" t="s">
        <v>173</v>
      </c>
      <c r="C13" s="79">
        <v>128205.34</v>
      </c>
      <c r="D13" s="79">
        <f>'POSEBNI DIO'!D10+'POSEBNI DIO'!D27+'POSEBNI DIO'!D32+'POSEBNI DIO'!D37+'POSEBNI DIO'!D42+'POSEBNI DIO'!D50+'POSEBNI DIO'!D56</f>
        <v>137000</v>
      </c>
      <c r="E13" s="79">
        <f>'POSEBNI DIO'!E10+'POSEBNI DIO'!E27+'POSEBNI DIO'!E32+'POSEBNI DIO'!E37+'POSEBNI DIO'!E42+'POSEBNI DIO'!E50+'POSEBNI DIO'!E56</f>
        <v>118000</v>
      </c>
      <c r="F13" s="79">
        <f>'POSEBNI DIO'!F10+'POSEBNI DIO'!F27+'POSEBNI DIO'!F32+'POSEBNI DIO'!F37+'POSEBNI DIO'!F42+'POSEBNI DIO'!F50+'POSEBNI DIO'!F56</f>
        <v>126200</v>
      </c>
      <c r="G13" s="79">
        <f>'POSEBNI DIO'!G10+'POSEBNI DIO'!G27+'POSEBNI DIO'!G32+'POSEBNI DIO'!G37+'POSEBNI DIO'!G42+'POSEBNI DIO'!G50+'POSEBNI DIO'!G56</f>
        <v>127400</v>
      </c>
    </row>
    <row r="14" spans="1:7" x14ac:dyDescent="0.25">
      <c r="A14" s="78" t="s">
        <v>174</v>
      </c>
      <c r="B14" s="69" t="s">
        <v>175</v>
      </c>
      <c r="C14" s="79"/>
      <c r="D14" s="79"/>
      <c r="E14" s="79"/>
      <c r="F14" s="79"/>
      <c r="G14" s="79"/>
    </row>
    <row r="15" spans="1:7" x14ac:dyDescent="0.25">
      <c r="A15" s="74" t="s">
        <v>176</v>
      </c>
      <c r="B15" s="71" t="s">
        <v>177</v>
      </c>
      <c r="C15" s="75">
        <f>C16+C18</f>
        <v>43261.73</v>
      </c>
      <c r="D15" s="75">
        <f>D16+D18</f>
        <v>28800</v>
      </c>
      <c r="E15" s="75">
        <f>E16+E18</f>
        <v>40700</v>
      </c>
      <c r="F15" s="75">
        <f>F16+F18</f>
        <v>39800</v>
      </c>
      <c r="G15" s="75">
        <f>G16+G18</f>
        <v>54200</v>
      </c>
    </row>
    <row r="16" spans="1:7" x14ac:dyDescent="0.25">
      <c r="A16" s="76" t="s">
        <v>178</v>
      </c>
      <c r="B16" s="70" t="s">
        <v>179</v>
      </c>
      <c r="C16" s="77">
        <f>SUM(C17)</f>
        <v>40588.9</v>
      </c>
      <c r="D16" s="77">
        <f>SUM(D17)</f>
        <v>25000</v>
      </c>
      <c r="E16" s="77">
        <f>SUM(E17)</f>
        <v>37500</v>
      </c>
      <c r="F16" s="77">
        <f>SUM(F17)</f>
        <v>37500</v>
      </c>
      <c r="G16" s="77">
        <f>SUM(G17)</f>
        <v>37500</v>
      </c>
    </row>
    <row r="17" spans="1:7" x14ac:dyDescent="0.25">
      <c r="A17" s="78" t="s">
        <v>180</v>
      </c>
      <c r="B17" s="69" t="s">
        <v>179</v>
      </c>
      <c r="C17" s="79">
        <v>40588.9</v>
      </c>
      <c r="D17" s="79">
        <f>'POSEBNI DIO'!D62+'POSEBNI DIO'!D73</f>
        <v>25000</v>
      </c>
      <c r="E17" s="79">
        <f>'POSEBNI DIO'!E62+'POSEBNI DIO'!E73</f>
        <v>37500</v>
      </c>
      <c r="F17" s="79">
        <f>'POSEBNI DIO'!F62+'POSEBNI DIO'!F73</f>
        <v>37500</v>
      </c>
      <c r="G17" s="79">
        <f>'POSEBNI DIO'!G62+'POSEBNI DIO'!G73</f>
        <v>37500</v>
      </c>
    </row>
    <row r="18" spans="1:7" x14ac:dyDescent="0.25">
      <c r="A18" s="76" t="s">
        <v>181</v>
      </c>
      <c r="B18" s="70" t="s">
        <v>182</v>
      </c>
      <c r="C18" s="77">
        <f>SUM(C19)</f>
        <v>2672.83</v>
      </c>
      <c r="D18" s="77">
        <f>SUM(D19)</f>
        <v>3800</v>
      </c>
      <c r="E18" s="77">
        <f>SUM(E19)</f>
        <v>3200</v>
      </c>
      <c r="F18" s="77">
        <f>SUM(F19)</f>
        <v>2300</v>
      </c>
      <c r="G18" s="77">
        <f>SUM(G19)</f>
        <v>16700</v>
      </c>
    </row>
    <row r="19" spans="1:7" ht="26.25" x14ac:dyDescent="0.25">
      <c r="A19" s="78" t="s">
        <v>183</v>
      </c>
      <c r="B19" s="69" t="s">
        <v>184</v>
      </c>
      <c r="C19" s="79">
        <v>2672.83</v>
      </c>
      <c r="D19" s="79">
        <f>'POSEBNI DIO'!D78+'POSEBNI DIO'!D83+'POSEBNI DIO'!D88+'POSEBNI DIO'!D93</f>
        <v>3800</v>
      </c>
      <c r="E19" s="79">
        <f>'POSEBNI DIO'!E78+'POSEBNI DIO'!E83+'POSEBNI DIO'!E88+'POSEBNI DIO'!E93</f>
        <v>3200</v>
      </c>
      <c r="F19" s="79">
        <f>'POSEBNI DIO'!F78+'POSEBNI DIO'!F83+'POSEBNI DIO'!F88+'POSEBNI DIO'!F93</f>
        <v>2300</v>
      </c>
      <c r="G19" s="79">
        <f>'POSEBNI DIO'!G78+'POSEBNI DIO'!G83+'POSEBNI DIO'!G88+'POSEBNI DIO'!G93</f>
        <v>16700</v>
      </c>
    </row>
    <row r="20" spans="1:7" x14ac:dyDescent="0.25">
      <c r="A20" s="74" t="s">
        <v>185</v>
      </c>
      <c r="B20" s="71" t="s">
        <v>186</v>
      </c>
      <c r="C20" s="75">
        <f>C21+C24+C27+C30+C33</f>
        <v>552492.08000000007</v>
      </c>
      <c r="D20" s="75">
        <f>D21+D24+D27+D30+D33</f>
        <v>613000</v>
      </c>
      <c r="E20" s="75">
        <f>E21+E24+E27+E30+E33</f>
        <v>787000</v>
      </c>
      <c r="F20" s="75">
        <f>F21+F24+F27+F30+F33</f>
        <v>500000</v>
      </c>
      <c r="G20" s="75">
        <f>G21+G24+G27+G30+G33</f>
        <v>524000</v>
      </c>
    </row>
    <row r="21" spans="1:7" x14ac:dyDescent="0.25">
      <c r="A21" s="80" t="s">
        <v>187</v>
      </c>
      <c r="B21" s="81" t="s">
        <v>188</v>
      </c>
      <c r="C21" s="77">
        <f>SUM(C22:C23)</f>
        <v>0</v>
      </c>
      <c r="D21" s="77">
        <f>SUM(D22:D23)</f>
        <v>2000</v>
      </c>
      <c r="E21" s="77">
        <f>SUM(E22:E23)</f>
        <v>12000</v>
      </c>
      <c r="F21" s="77">
        <f>SUM(F22:F23)</f>
        <v>8000</v>
      </c>
      <c r="G21" s="77">
        <f>SUM(G22:G23)</f>
        <v>2000</v>
      </c>
    </row>
    <row r="22" spans="1:7" x14ac:dyDescent="0.25">
      <c r="A22" s="78" t="s">
        <v>189</v>
      </c>
      <c r="B22" s="69" t="s">
        <v>190</v>
      </c>
      <c r="C22" s="79">
        <v>0</v>
      </c>
      <c r="D22" s="79">
        <f>'POSEBNI DIO'!D159</f>
        <v>2000</v>
      </c>
      <c r="E22" s="79">
        <f>'POSEBNI DIO'!E159</f>
        <v>12000</v>
      </c>
      <c r="F22" s="79">
        <f>'POSEBNI DIO'!F159</f>
        <v>8000</v>
      </c>
      <c r="G22" s="79">
        <f>'POSEBNI DIO'!G159</f>
        <v>2000</v>
      </c>
    </row>
    <row r="23" spans="1:7" x14ac:dyDescent="0.25">
      <c r="A23" s="78" t="s">
        <v>191</v>
      </c>
      <c r="B23" s="69" t="s">
        <v>192</v>
      </c>
      <c r="C23" s="79"/>
      <c r="D23" s="79"/>
      <c r="E23" s="79"/>
      <c r="F23" s="79"/>
      <c r="G23" s="79"/>
    </row>
    <row r="24" spans="1:7" x14ac:dyDescent="0.25">
      <c r="A24" s="76" t="s">
        <v>193</v>
      </c>
      <c r="B24" s="70" t="s">
        <v>194</v>
      </c>
      <c r="C24" s="77">
        <f>SUM(C25:C26)</f>
        <v>0</v>
      </c>
      <c r="D24" s="77">
        <f>SUM(D25:D26)</f>
        <v>0</v>
      </c>
      <c r="E24" s="77">
        <f>SUM(E25:E26)</f>
        <v>0</v>
      </c>
      <c r="F24" s="77">
        <f>SUM(F25:F26)</f>
        <v>0</v>
      </c>
      <c r="G24" s="77">
        <f>SUM(G25:G26)</f>
        <v>0</v>
      </c>
    </row>
    <row r="25" spans="1:7" x14ac:dyDescent="0.25">
      <c r="A25" s="78" t="s">
        <v>195</v>
      </c>
      <c r="B25" s="69" t="s">
        <v>196</v>
      </c>
      <c r="C25" s="79"/>
      <c r="D25" s="79"/>
      <c r="E25" s="79"/>
      <c r="F25" s="79"/>
      <c r="G25" s="79"/>
    </row>
    <row r="26" spans="1:7" x14ac:dyDescent="0.25">
      <c r="A26" s="78" t="s">
        <v>197</v>
      </c>
      <c r="B26" s="69" t="s">
        <v>198</v>
      </c>
      <c r="C26" s="79"/>
      <c r="D26" s="79"/>
      <c r="E26" s="79"/>
      <c r="F26" s="79"/>
      <c r="G26" s="79"/>
    </row>
    <row r="27" spans="1:7" x14ac:dyDescent="0.25">
      <c r="A27" s="76" t="s">
        <v>199</v>
      </c>
      <c r="B27" s="70" t="s">
        <v>200</v>
      </c>
      <c r="C27" s="77">
        <f>SUM(C28:C29)</f>
        <v>221172.59999999998</v>
      </c>
      <c r="D27" s="77">
        <f>SUM(D28:D29)</f>
        <v>178000</v>
      </c>
      <c r="E27" s="77">
        <f>SUM(E28:E29)</f>
        <v>301000</v>
      </c>
      <c r="F27" s="77">
        <f>SUM(F28:F29)</f>
        <v>265000</v>
      </c>
      <c r="G27" s="77">
        <f>SUM(G28:G29)</f>
        <v>280000</v>
      </c>
    </row>
    <row r="28" spans="1:7" x14ac:dyDescent="0.25">
      <c r="A28" s="78" t="s">
        <v>201</v>
      </c>
      <c r="B28" s="69" t="s">
        <v>202</v>
      </c>
      <c r="C28" s="79">
        <v>152435.85999999999</v>
      </c>
      <c r="D28" s="79">
        <f>'POSEBNI DIO'!D101+'POSEBNI DIO'!D116+'POSEBNI DIO'!D210</f>
        <v>176000</v>
      </c>
      <c r="E28" s="79">
        <f>'POSEBNI DIO'!E101+'POSEBNI DIO'!E116+'POSEBNI DIO'!E210</f>
        <v>105000</v>
      </c>
      <c r="F28" s="79">
        <f>'POSEBNI DIO'!F101+'POSEBNI DIO'!F116+'POSEBNI DIO'!F210</f>
        <v>195000</v>
      </c>
      <c r="G28" s="79">
        <f>'POSEBNI DIO'!G101+'POSEBNI DIO'!G116+'POSEBNI DIO'!G210</f>
        <v>195000</v>
      </c>
    </row>
    <row r="29" spans="1:7" x14ac:dyDescent="0.25">
      <c r="A29" s="78" t="s">
        <v>272</v>
      </c>
      <c r="B29" s="69" t="s">
        <v>273</v>
      </c>
      <c r="C29" s="79">
        <v>68736.740000000005</v>
      </c>
      <c r="D29" s="79">
        <f>'POSEBNI DIO'!D220+'POSEBNI DIO'!D231+'POSEBNI DIO'!D239</f>
        <v>2000</v>
      </c>
      <c r="E29" s="79">
        <f>'POSEBNI DIO'!E220+'POSEBNI DIO'!E231+'POSEBNI DIO'!E239</f>
        <v>196000</v>
      </c>
      <c r="F29" s="79">
        <f>'POSEBNI DIO'!F220+'POSEBNI DIO'!F231+'POSEBNI DIO'!F239</f>
        <v>70000</v>
      </c>
      <c r="G29" s="79">
        <f>'POSEBNI DIO'!G220+'POSEBNI DIO'!G231+'POSEBNI DIO'!G239</f>
        <v>85000</v>
      </c>
    </row>
    <row r="30" spans="1:7" x14ac:dyDescent="0.25">
      <c r="A30" s="76" t="s">
        <v>203</v>
      </c>
      <c r="B30" s="70" t="s">
        <v>204</v>
      </c>
      <c r="C30" s="77">
        <f>SUM(C31:C32)</f>
        <v>154561.03</v>
      </c>
      <c r="D30" s="77">
        <f>SUM(D31:D32)</f>
        <v>150000</v>
      </c>
      <c r="E30" s="77">
        <f>SUM(E31:E32)</f>
        <v>150000</v>
      </c>
      <c r="F30" s="77">
        <f>SUM(F31:F32)</f>
        <v>105000</v>
      </c>
      <c r="G30" s="77">
        <f>SUM(G31:G32)</f>
        <v>105000</v>
      </c>
    </row>
    <row r="31" spans="1:7" x14ac:dyDescent="0.25">
      <c r="A31" s="78" t="s">
        <v>205</v>
      </c>
      <c r="B31" s="69" t="s">
        <v>206</v>
      </c>
      <c r="C31" s="79">
        <v>154561.03</v>
      </c>
      <c r="D31" s="79">
        <f>'POSEBNI DIO'!D177</f>
        <v>150000</v>
      </c>
      <c r="E31" s="79">
        <f>'POSEBNI DIO'!E177</f>
        <v>150000</v>
      </c>
      <c r="F31" s="79">
        <f>'POSEBNI DIO'!F177</f>
        <v>105000</v>
      </c>
      <c r="G31" s="79">
        <f>'POSEBNI DIO'!G177</f>
        <v>105000</v>
      </c>
    </row>
    <row r="32" spans="1:7" x14ac:dyDescent="0.25">
      <c r="A32" s="78" t="s">
        <v>207</v>
      </c>
      <c r="B32" s="69" t="s">
        <v>208</v>
      </c>
      <c r="C32" s="79"/>
      <c r="D32" s="79"/>
      <c r="E32" s="79"/>
      <c r="F32" s="79"/>
      <c r="G32" s="79"/>
    </row>
    <row r="33" spans="1:9" x14ac:dyDescent="0.25">
      <c r="A33" s="76" t="s">
        <v>209</v>
      </c>
      <c r="B33" s="70" t="s">
        <v>210</v>
      </c>
      <c r="C33" s="77">
        <f>SUM(C34)</f>
        <v>176758.45</v>
      </c>
      <c r="D33" s="77">
        <f>SUM(D34)</f>
        <v>283000</v>
      </c>
      <c r="E33" s="77">
        <f>SUM(E34)</f>
        <v>324000</v>
      </c>
      <c r="F33" s="77">
        <f>SUM(F34)</f>
        <v>122000</v>
      </c>
      <c r="G33" s="77">
        <f>SUM(G34)</f>
        <v>137000</v>
      </c>
    </row>
    <row r="34" spans="1:9" x14ac:dyDescent="0.25">
      <c r="A34" s="78" t="s">
        <v>211</v>
      </c>
      <c r="B34" s="69" t="s">
        <v>210</v>
      </c>
      <c r="C34" s="79">
        <v>176758.45</v>
      </c>
      <c r="D34" s="79">
        <f>'POSEBNI DIO'!D124+'POSEBNI DIO'!D150+'POSEBNI DIO'!D166+'POSEBNI DIO'!D194+'POSEBNI DIO'!D268</f>
        <v>283000</v>
      </c>
      <c r="E34" s="79">
        <f>'POSEBNI DIO'!E124+'POSEBNI DIO'!E150+'POSEBNI DIO'!E166+'POSEBNI DIO'!E194+'POSEBNI DIO'!E268</f>
        <v>324000</v>
      </c>
      <c r="F34" s="79">
        <f>'POSEBNI DIO'!F124+'POSEBNI DIO'!F150+'POSEBNI DIO'!F166+'POSEBNI DIO'!F194+'POSEBNI DIO'!F268</f>
        <v>122000</v>
      </c>
      <c r="G34" s="79">
        <f>'POSEBNI DIO'!G124+'POSEBNI DIO'!G150+'POSEBNI DIO'!G166+'POSEBNI DIO'!G194+'POSEBNI DIO'!G268</f>
        <v>137000</v>
      </c>
    </row>
    <row r="35" spans="1:9" x14ac:dyDescent="0.25">
      <c r="A35" s="74" t="s">
        <v>212</v>
      </c>
      <c r="B35" s="71" t="s">
        <v>213</v>
      </c>
      <c r="C35" s="75">
        <f>C36+C38</f>
        <v>31584.19</v>
      </c>
      <c r="D35" s="75">
        <f>D36+D38</f>
        <v>32000</v>
      </c>
      <c r="E35" s="75">
        <f>E36+E38</f>
        <v>31000</v>
      </c>
      <c r="F35" s="75">
        <f>F36+F38</f>
        <v>31000</v>
      </c>
      <c r="G35" s="75">
        <f>G36+G38</f>
        <v>31000</v>
      </c>
      <c r="I35" s="64"/>
    </row>
    <row r="36" spans="1:9" x14ac:dyDescent="0.25">
      <c r="A36" s="76" t="s">
        <v>214</v>
      </c>
      <c r="B36" s="70" t="s">
        <v>215</v>
      </c>
      <c r="C36" s="77">
        <f>SUM(C37)</f>
        <v>7872.16</v>
      </c>
      <c r="D36" s="77">
        <f>SUM(D37)</f>
        <v>9500</v>
      </c>
      <c r="E36" s="77">
        <f>SUM(E37)</f>
        <v>11500</v>
      </c>
      <c r="F36" s="77">
        <f>SUM(F37)</f>
        <v>11500</v>
      </c>
      <c r="G36" s="77">
        <f>SUM(G37)</f>
        <v>11500</v>
      </c>
    </row>
    <row r="37" spans="1:9" x14ac:dyDescent="0.25">
      <c r="A37" s="78" t="s">
        <v>216</v>
      </c>
      <c r="B37" s="69" t="s">
        <v>215</v>
      </c>
      <c r="C37" s="79">
        <v>7872.16</v>
      </c>
      <c r="D37" s="79">
        <f>'POSEBNI DIO'!D307+'POSEBNI DIO'!D315+'POSEBNI DIO'!D323</f>
        <v>9500</v>
      </c>
      <c r="E37" s="79">
        <f>'POSEBNI DIO'!E307+'POSEBNI DIO'!E315+'POSEBNI DIO'!E323</f>
        <v>11500</v>
      </c>
      <c r="F37" s="79">
        <f>'POSEBNI DIO'!F307+'POSEBNI DIO'!F315+'POSEBNI DIO'!F323</f>
        <v>11500</v>
      </c>
      <c r="G37" s="79">
        <f>'POSEBNI DIO'!G307+'POSEBNI DIO'!G315+'POSEBNI DIO'!G323</f>
        <v>11500</v>
      </c>
    </row>
    <row r="38" spans="1:9" ht="26.25" x14ac:dyDescent="0.25">
      <c r="A38" s="76" t="s">
        <v>217</v>
      </c>
      <c r="B38" s="70" t="s">
        <v>218</v>
      </c>
      <c r="C38" s="77">
        <f>SUM(C39)</f>
        <v>23712.03</v>
      </c>
      <c r="D38" s="77">
        <f>SUM(D39)</f>
        <v>22500</v>
      </c>
      <c r="E38" s="77">
        <f>SUM(E39)</f>
        <v>19500</v>
      </c>
      <c r="F38" s="77">
        <f>SUM(F39)</f>
        <v>19500</v>
      </c>
      <c r="G38" s="77">
        <f>SUM(G39)</f>
        <v>19500</v>
      </c>
    </row>
    <row r="39" spans="1:9" x14ac:dyDescent="0.25">
      <c r="A39" s="78" t="s">
        <v>219</v>
      </c>
      <c r="B39" s="69" t="s">
        <v>218</v>
      </c>
      <c r="C39" s="79">
        <v>23712.03</v>
      </c>
      <c r="D39" s="79">
        <f>'POSEBNI DIO'!D294+'POSEBNI DIO'!D299</f>
        <v>22500</v>
      </c>
      <c r="E39" s="79">
        <f>'POSEBNI DIO'!E294+'POSEBNI DIO'!E299</f>
        <v>19500</v>
      </c>
      <c r="F39" s="79">
        <f>'POSEBNI DIO'!F294+'POSEBNI DIO'!F299</f>
        <v>19500</v>
      </c>
      <c r="G39" s="79">
        <f>'POSEBNI DIO'!G294+'POSEBNI DIO'!G299</f>
        <v>19500</v>
      </c>
    </row>
    <row r="40" spans="1:9" x14ac:dyDescent="0.25">
      <c r="A40" s="74" t="s">
        <v>220</v>
      </c>
      <c r="B40" s="71" t="s">
        <v>221</v>
      </c>
      <c r="C40" s="75">
        <f>C41+C43+C45+C47+C49</f>
        <v>16930.89</v>
      </c>
      <c r="D40" s="75">
        <f>D41+D43+D45+D47+D49</f>
        <v>53500</v>
      </c>
      <c r="E40" s="75">
        <f>E41+E43+E45+E47+E49</f>
        <v>33500</v>
      </c>
      <c r="F40" s="75">
        <f>F41+F43+F45+F47+F49</f>
        <v>25500</v>
      </c>
      <c r="G40" s="75">
        <f>G41+G43+G45+G47+G49</f>
        <v>40500</v>
      </c>
    </row>
    <row r="41" spans="1:9" x14ac:dyDescent="0.25">
      <c r="A41" s="76" t="s">
        <v>222</v>
      </c>
      <c r="B41" s="70" t="s">
        <v>223</v>
      </c>
      <c r="C41" s="77">
        <f>SUM(C42)</f>
        <v>0</v>
      </c>
      <c r="D41" s="77">
        <f>SUM(D42)</f>
        <v>10000</v>
      </c>
      <c r="E41" s="77">
        <f>SUM(E42)</f>
        <v>10000</v>
      </c>
      <c r="F41" s="77">
        <f>SUM(F42)</f>
        <v>10000</v>
      </c>
      <c r="G41" s="77">
        <f>SUM(G42)</f>
        <v>10000</v>
      </c>
    </row>
    <row r="42" spans="1:9" x14ac:dyDescent="0.25">
      <c r="A42" s="78" t="s">
        <v>224</v>
      </c>
      <c r="B42" s="69" t="s">
        <v>223</v>
      </c>
      <c r="C42" s="79">
        <f>'POSEBNI DIO'!C283</f>
        <v>0</v>
      </c>
      <c r="D42" s="79">
        <f>'POSEBNI DIO'!D283</f>
        <v>10000</v>
      </c>
      <c r="E42" s="79">
        <f>'POSEBNI DIO'!E283</f>
        <v>10000</v>
      </c>
      <c r="F42" s="79">
        <f>'POSEBNI DIO'!F283</f>
        <v>10000</v>
      </c>
      <c r="G42" s="79">
        <f>'POSEBNI DIO'!G283</f>
        <v>10000</v>
      </c>
    </row>
    <row r="43" spans="1:9" x14ac:dyDescent="0.25">
      <c r="A43" s="76" t="s">
        <v>225</v>
      </c>
      <c r="B43" s="70" t="s">
        <v>226</v>
      </c>
      <c r="C43" s="77">
        <f>SUM(C44)</f>
        <v>0</v>
      </c>
      <c r="D43" s="77">
        <f>SUM(D44)</f>
        <v>0</v>
      </c>
      <c r="E43" s="77">
        <f>SUM(E44)</f>
        <v>0</v>
      </c>
      <c r="F43" s="77">
        <f>SUM(F44)</f>
        <v>0</v>
      </c>
      <c r="G43" s="77">
        <f>SUM(G44)</f>
        <v>0</v>
      </c>
    </row>
    <row r="44" spans="1:9" x14ac:dyDescent="0.25">
      <c r="A44" s="78" t="s">
        <v>227</v>
      </c>
      <c r="B44" s="69" t="s">
        <v>226</v>
      </c>
      <c r="C44" s="79"/>
      <c r="D44" s="79"/>
      <c r="E44" s="79"/>
      <c r="F44" s="79"/>
      <c r="G44" s="79"/>
    </row>
    <row r="45" spans="1:9" x14ac:dyDescent="0.25">
      <c r="A45" s="76" t="s">
        <v>228</v>
      </c>
      <c r="B45" s="70" t="s">
        <v>229</v>
      </c>
      <c r="C45" s="77">
        <f>SUM(C46)</f>
        <v>2569.1999999999998</v>
      </c>
      <c r="D45" s="77">
        <f>SUM(D46)</f>
        <v>500</v>
      </c>
      <c r="E45" s="77">
        <f>SUM(E46)</f>
        <v>500</v>
      </c>
      <c r="F45" s="77">
        <f>SUM(F46)</f>
        <v>500</v>
      </c>
      <c r="G45" s="77">
        <f>SUM(G46)</f>
        <v>500</v>
      </c>
    </row>
    <row r="46" spans="1:9" x14ac:dyDescent="0.25">
      <c r="A46" s="78" t="s">
        <v>230</v>
      </c>
      <c r="B46" s="69" t="s">
        <v>229</v>
      </c>
      <c r="C46" s="79">
        <v>2569.1999999999998</v>
      </c>
      <c r="D46" s="79">
        <f>'POSEBNI DIO'!D252</f>
        <v>500</v>
      </c>
      <c r="E46" s="79">
        <f>'POSEBNI DIO'!E252</f>
        <v>500</v>
      </c>
      <c r="F46" s="79">
        <f>'POSEBNI DIO'!F252</f>
        <v>500</v>
      </c>
      <c r="G46" s="79">
        <f>'POSEBNI DIO'!G252</f>
        <v>500</v>
      </c>
    </row>
    <row r="47" spans="1:9" x14ac:dyDescent="0.25">
      <c r="A47" s="76" t="s">
        <v>231</v>
      </c>
      <c r="B47" s="70" t="s">
        <v>232</v>
      </c>
      <c r="C47" s="77">
        <f>SUM(C48)</f>
        <v>14361.69</v>
      </c>
      <c r="D47" s="77">
        <f>SUM(D48)</f>
        <v>13000</v>
      </c>
      <c r="E47" s="77">
        <f>SUM(E48)</f>
        <v>15000</v>
      </c>
      <c r="F47" s="77">
        <f>SUM(F48)</f>
        <v>15000</v>
      </c>
      <c r="G47" s="77">
        <f>SUM(G48)</f>
        <v>30000</v>
      </c>
    </row>
    <row r="48" spans="1:9" x14ac:dyDescent="0.25">
      <c r="A48" s="78" t="s">
        <v>233</v>
      </c>
      <c r="B48" s="69" t="s">
        <v>232</v>
      </c>
      <c r="C48" s="79">
        <v>14361.69</v>
      </c>
      <c r="D48" s="79">
        <f>'POSEBNI DIO'!D137</f>
        <v>13000</v>
      </c>
      <c r="E48" s="79">
        <f>'POSEBNI DIO'!E137</f>
        <v>15000</v>
      </c>
      <c r="F48" s="79">
        <f>'POSEBNI DIO'!F137</f>
        <v>15000</v>
      </c>
      <c r="G48" s="79">
        <f>'POSEBNI DIO'!G137</f>
        <v>30000</v>
      </c>
    </row>
    <row r="49" spans="1:9" x14ac:dyDescent="0.25">
      <c r="A49" s="76" t="s">
        <v>234</v>
      </c>
      <c r="B49" s="70" t="s">
        <v>235</v>
      </c>
      <c r="C49" s="77">
        <f>SUM(C50)</f>
        <v>0</v>
      </c>
      <c r="D49" s="77">
        <f>SUM(D50)</f>
        <v>30000</v>
      </c>
      <c r="E49" s="77">
        <f>SUM(E50)</f>
        <v>8000</v>
      </c>
      <c r="F49" s="77">
        <f>SUM(F50)</f>
        <v>0</v>
      </c>
      <c r="G49" s="77">
        <f>SUM(G50)</f>
        <v>0</v>
      </c>
    </row>
    <row r="50" spans="1:9" x14ac:dyDescent="0.25">
      <c r="A50" s="78" t="s">
        <v>236</v>
      </c>
      <c r="B50" s="69" t="s">
        <v>235</v>
      </c>
      <c r="C50" s="79">
        <v>0</v>
      </c>
      <c r="D50" s="79">
        <f>'POSEBNI DIO'!D257</f>
        <v>30000</v>
      </c>
      <c r="E50" s="79">
        <f>'POSEBNI DIO'!E257</f>
        <v>8000</v>
      </c>
      <c r="F50" s="79">
        <f>'POSEBNI DIO'!F257</f>
        <v>0</v>
      </c>
      <c r="G50" s="79">
        <f>'POSEBNI DIO'!G257</f>
        <v>0</v>
      </c>
    </row>
    <row r="51" spans="1:9" x14ac:dyDescent="0.25">
      <c r="A51" s="74" t="s">
        <v>237</v>
      </c>
      <c r="B51" s="71" t="s">
        <v>238</v>
      </c>
      <c r="C51" s="75">
        <f>C52+C54+C56+C58</f>
        <v>76712.77</v>
      </c>
      <c r="D51" s="75">
        <f>D52+D54+D56+D58</f>
        <v>75400</v>
      </c>
      <c r="E51" s="75">
        <f>E52+E54+E56+E58</f>
        <v>130400</v>
      </c>
      <c r="F51" s="75">
        <f>F52+F54+F56+F58</f>
        <v>70400</v>
      </c>
      <c r="G51" s="75">
        <f>G52+G54+G56+G58</f>
        <v>61400</v>
      </c>
      <c r="I51" s="64"/>
    </row>
    <row r="52" spans="1:9" x14ac:dyDescent="0.25">
      <c r="A52" s="76" t="s">
        <v>239</v>
      </c>
      <c r="B52" s="70" t="s">
        <v>240</v>
      </c>
      <c r="C52" s="77">
        <f>SUM(C53)</f>
        <v>23776.22</v>
      </c>
      <c r="D52" s="77">
        <f>SUM(D53)</f>
        <v>20500</v>
      </c>
      <c r="E52" s="77">
        <f>SUM(E53)</f>
        <v>18000</v>
      </c>
      <c r="F52" s="77">
        <f>SUM(F53)</f>
        <v>18000</v>
      </c>
      <c r="G52" s="77">
        <f>SUM(G53)</f>
        <v>18000</v>
      </c>
    </row>
    <row r="53" spans="1:9" x14ac:dyDescent="0.25">
      <c r="A53" s="78" t="s">
        <v>241</v>
      </c>
      <c r="B53" s="69" t="s">
        <v>240</v>
      </c>
      <c r="C53" s="79">
        <v>23776.22</v>
      </c>
      <c r="D53" s="79">
        <f>'POSEBNI DIO'!D347+'POSEBNI DIO'!D352+'POSEBNI DIO'!D357</f>
        <v>20500</v>
      </c>
      <c r="E53" s="79">
        <f>'POSEBNI DIO'!E347+'POSEBNI DIO'!E352+'POSEBNI DIO'!E357</f>
        <v>18000</v>
      </c>
      <c r="F53" s="79">
        <f>'POSEBNI DIO'!F347+'POSEBNI DIO'!F352+'POSEBNI DIO'!F357</f>
        <v>18000</v>
      </c>
      <c r="G53" s="79">
        <f>'POSEBNI DIO'!G347+'POSEBNI DIO'!G352+'POSEBNI DIO'!G357</f>
        <v>18000</v>
      </c>
    </row>
    <row r="54" spans="1:9" x14ac:dyDescent="0.25">
      <c r="A54" s="76" t="s">
        <v>242</v>
      </c>
      <c r="B54" s="70" t="s">
        <v>243</v>
      </c>
      <c r="C54" s="77">
        <f>SUM(C55)</f>
        <v>22656.92</v>
      </c>
      <c r="D54" s="77">
        <f>SUM(D55)</f>
        <v>39900</v>
      </c>
      <c r="E54" s="77">
        <f>SUM(E55)</f>
        <v>107400</v>
      </c>
      <c r="F54" s="77">
        <f>SUM(F55)</f>
        <v>42400</v>
      </c>
      <c r="G54" s="77">
        <f>SUM(G55)</f>
        <v>42400</v>
      </c>
    </row>
    <row r="55" spans="1:9" x14ac:dyDescent="0.25">
      <c r="A55" s="78" t="s">
        <v>244</v>
      </c>
      <c r="B55" s="69" t="s">
        <v>243</v>
      </c>
      <c r="C55" s="79">
        <v>22656.92</v>
      </c>
      <c r="D55" s="79">
        <f>'POSEBNI DIO'!D336+'POSEBNI DIO'!D342+'POSEBNI DIO'!D376+'POSEBNI DIO'!D384</f>
        <v>39900</v>
      </c>
      <c r="E55" s="79">
        <f>'POSEBNI DIO'!E336+'POSEBNI DIO'!E342+'POSEBNI DIO'!E376+'POSEBNI DIO'!E384</f>
        <v>107400</v>
      </c>
      <c r="F55" s="79">
        <f>'POSEBNI DIO'!F336+'POSEBNI DIO'!F342+'POSEBNI DIO'!F376+'POSEBNI DIO'!F384</f>
        <v>42400</v>
      </c>
      <c r="G55" s="79">
        <f>'POSEBNI DIO'!G336+'POSEBNI DIO'!G342+'POSEBNI DIO'!G376+'POSEBNI DIO'!G384</f>
        <v>42400</v>
      </c>
    </row>
    <row r="56" spans="1:9" x14ac:dyDescent="0.25">
      <c r="A56" s="76" t="s">
        <v>245</v>
      </c>
      <c r="B56" s="70" t="s">
        <v>246</v>
      </c>
      <c r="C56" s="77">
        <f>SUM(C57)</f>
        <v>0</v>
      </c>
      <c r="D56" s="77">
        <f>SUM(D57)</f>
        <v>0</v>
      </c>
      <c r="E56" s="77">
        <f>SUM(E57)</f>
        <v>0</v>
      </c>
      <c r="F56" s="77">
        <f>SUM(F57)</f>
        <v>0</v>
      </c>
      <c r="G56" s="77">
        <f>SUM(G57)</f>
        <v>0</v>
      </c>
    </row>
    <row r="57" spans="1:9" x14ac:dyDescent="0.25">
      <c r="A57" s="78">
        <v>830</v>
      </c>
      <c r="B57" s="69" t="s">
        <v>246</v>
      </c>
      <c r="C57" s="79"/>
      <c r="D57" s="79"/>
      <c r="E57" s="79"/>
      <c r="F57" s="79"/>
      <c r="G57" s="79"/>
    </row>
    <row r="58" spans="1:9" x14ac:dyDescent="0.25">
      <c r="A58" s="76" t="s">
        <v>247</v>
      </c>
      <c r="B58" s="70" t="s">
        <v>248</v>
      </c>
      <c r="C58" s="77">
        <f>SUM(C59)</f>
        <v>30279.63</v>
      </c>
      <c r="D58" s="77">
        <f>SUM(D59)</f>
        <v>15000</v>
      </c>
      <c r="E58" s="77">
        <f>SUM(E59)</f>
        <v>5000</v>
      </c>
      <c r="F58" s="77">
        <f>SUM(F59)</f>
        <v>10000</v>
      </c>
      <c r="G58" s="77">
        <f>SUM(G59)</f>
        <v>1000</v>
      </c>
    </row>
    <row r="59" spans="1:9" x14ac:dyDescent="0.25">
      <c r="A59" s="78" t="s">
        <v>249</v>
      </c>
      <c r="B59" s="69" t="s">
        <v>248</v>
      </c>
      <c r="C59" s="79">
        <v>30279.63</v>
      </c>
      <c r="D59" s="79">
        <f>'POSEBNI DIO'!D371</f>
        <v>15000</v>
      </c>
      <c r="E59" s="79">
        <f>'POSEBNI DIO'!E371</f>
        <v>5000</v>
      </c>
      <c r="F59" s="79">
        <f>'POSEBNI DIO'!F371</f>
        <v>10000</v>
      </c>
      <c r="G59" s="79">
        <f>'POSEBNI DIO'!G371</f>
        <v>1000</v>
      </c>
    </row>
    <row r="60" spans="1:9" x14ac:dyDescent="0.25">
      <c r="A60" s="74" t="s">
        <v>250</v>
      </c>
      <c r="B60" s="71" t="s">
        <v>251</v>
      </c>
      <c r="C60" s="75">
        <f>C61+C64+C66</f>
        <v>4728.05</v>
      </c>
      <c r="D60" s="75">
        <f>D61+D64+D66</f>
        <v>100500</v>
      </c>
      <c r="E60" s="75">
        <f>E61+E64+E66</f>
        <v>81500</v>
      </c>
      <c r="F60" s="75">
        <f>F61+F64+F66</f>
        <v>91500</v>
      </c>
      <c r="G60" s="75">
        <f>G61+G64+G66</f>
        <v>91500</v>
      </c>
      <c r="I60" s="64"/>
    </row>
    <row r="61" spans="1:9" x14ac:dyDescent="0.25">
      <c r="A61" s="76" t="s">
        <v>252</v>
      </c>
      <c r="B61" s="70" t="s">
        <v>253</v>
      </c>
      <c r="C61" s="77">
        <f>SUM(C62:C63)</f>
        <v>0</v>
      </c>
      <c r="D61" s="77">
        <f>SUM(D62:D63)</f>
        <v>90000</v>
      </c>
      <c r="E61" s="77">
        <f>SUM(E62:E63)</f>
        <v>70000</v>
      </c>
      <c r="F61" s="77">
        <f>SUM(F62:F63)</f>
        <v>80000</v>
      </c>
      <c r="G61" s="77">
        <f>SUM(G62:G63)</f>
        <v>80000</v>
      </c>
    </row>
    <row r="62" spans="1:9" x14ac:dyDescent="0.25">
      <c r="A62" s="78" t="s">
        <v>254</v>
      </c>
      <c r="B62" s="69" t="s">
        <v>255</v>
      </c>
      <c r="C62" s="79">
        <v>0</v>
      </c>
      <c r="D62" s="79">
        <f>'POSEBNI DIO'!D405</f>
        <v>90000</v>
      </c>
      <c r="E62" s="79">
        <f>'POSEBNI DIO'!E405</f>
        <v>70000</v>
      </c>
      <c r="F62" s="79">
        <f>'POSEBNI DIO'!F405</f>
        <v>80000</v>
      </c>
      <c r="G62" s="79">
        <f>'POSEBNI DIO'!G405</f>
        <v>80000</v>
      </c>
    </row>
    <row r="63" spans="1:9" x14ac:dyDescent="0.25">
      <c r="A63" s="78" t="s">
        <v>256</v>
      </c>
      <c r="B63" s="69" t="s">
        <v>257</v>
      </c>
      <c r="C63" s="79"/>
      <c r="D63" s="79"/>
      <c r="E63" s="79"/>
      <c r="F63" s="79"/>
      <c r="G63" s="79"/>
    </row>
    <row r="64" spans="1:9" x14ac:dyDescent="0.25">
      <c r="A64" s="76" t="s">
        <v>258</v>
      </c>
      <c r="B64" s="70" t="s">
        <v>259</v>
      </c>
      <c r="C64" s="77">
        <f>SUM(C65)</f>
        <v>386.55</v>
      </c>
      <c r="D64" s="77">
        <f>SUM(D65)</f>
        <v>1500</v>
      </c>
      <c r="E64" s="77">
        <f>SUM(E65)</f>
        <v>1500</v>
      </c>
      <c r="F64" s="77">
        <f>SUM(F65)</f>
        <v>1500</v>
      </c>
      <c r="G64" s="77">
        <f>SUM(G65)</f>
        <v>1500</v>
      </c>
    </row>
    <row r="65" spans="1:9" x14ac:dyDescent="0.25">
      <c r="A65" s="78" t="s">
        <v>260</v>
      </c>
      <c r="B65" s="69" t="s">
        <v>261</v>
      </c>
      <c r="C65" s="79">
        <v>386.55</v>
      </c>
      <c r="D65" s="79">
        <f>'POSEBNI DIO'!D402</f>
        <v>1500</v>
      </c>
      <c r="E65" s="79">
        <f>'POSEBNI DIO'!E402</f>
        <v>1500</v>
      </c>
      <c r="F65" s="79">
        <f>'POSEBNI DIO'!F402</f>
        <v>1500</v>
      </c>
      <c r="G65" s="79">
        <f>'POSEBNI DIO'!G402</f>
        <v>1500</v>
      </c>
    </row>
    <row r="66" spans="1:9" x14ac:dyDescent="0.25">
      <c r="A66" s="76" t="s">
        <v>262</v>
      </c>
      <c r="B66" s="70" t="s">
        <v>263</v>
      </c>
      <c r="C66" s="77">
        <f>SUM(C67)</f>
        <v>4341.5</v>
      </c>
      <c r="D66" s="77">
        <f>SUM(D67)</f>
        <v>9000</v>
      </c>
      <c r="E66" s="77">
        <f>SUM(E67)</f>
        <v>10000</v>
      </c>
      <c r="F66" s="77">
        <f>SUM(F67)</f>
        <v>10000</v>
      </c>
      <c r="G66" s="77">
        <f>SUM(G67)</f>
        <v>10000</v>
      </c>
    </row>
    <row r="67" spans="1:9" x14ac:dyDescent="0.25">
      <c r="A67" s="78" t="s">
        <v>264</v>
      </c>
      <c r="B67" s="69" t="s">
        <v>265</v>
      </c>
      <c r="C67" s="79">
        <v>4341.5</v>
      </c>
      <c r="D67" s="79">
        <f>'POSEBNI DIO'!D393</f>
        <v>9000</v>
      </c>
      <c r="E67" s="79">
        <f>'POSEBNI DIO'!E393</f>
        <v>10000</v>
      </c>
      <c r="F67" s="79">
        <f>'POSEBNI DIO'!F393</f>
        <v>10000</v>
      </c>
      <c r="G67" s="79">
        <f>'POSEBNI DIO'!G393</f>
        <v>10000</v>
      </c>
    </row>
    <row r="68" spans="1:9" x14ac:dyDescent="0.25">
      <c r="A68" s="74">
        <v>10</v>
      </c>
      <c r="B68" s="71" t="s">
        <v>266</v>
      </c>
      <c r="C68" s="75">
        <f>C69+C71+C73</f>
        <v>75300.47</v>
      </c>
      <c r="D68" s="75">
        <f>D69+D71+D73</f>
        <v>24700</v>
      </c>
      <c r="E68" s="75">
        <f>E69+E71+E73</f>
        <v>24700</v>
      </c>
      <c r="F68" s="75">
        <f>F69+F71+F73</f>
        <v>24700</v>
      </c>
      <c r="G68" s="75">
        <f>G69+G71+G73</f>
        <v>24700</v>
      </c>
      <c r="I68" s="64"/>
    </row>
    <row r="69" spans="1:9" x14ac:dyDescent="0.25">
      <c r="A69" s="76">
        <v>104</v>
      </c>
      <c r="B69" s="70" t="s">
        <v>267</v>
      </c>
      <c r="C69" s="77">
        <f>SUM(C70)</f>
        <v>67821.38</v>
      </c>
      <c r="D69" s="77">
        <f>SUM(D70)</f>
        <v>10000</v>
      </c>
      <c r="E69" s="77">
        <f>SUM(E70)</f>
        <v>10000</v>
      </c>
      <c r="F69" s="77">
        <f>SUM(F70)</f>
        <v>10000</v>
      </c>
      <c r="G69" s="77">
        <f>SUM(G70)</f>
        <v>10000</v>
      </c>
    </row>
    <row r="70" spans="1:9" x14ac:dyDescent="0.25">
      <c r="A70" s="78">
        <v>1040</v>
      </c>
      <c r="B70" s="69" t="s">
        <v>267</v>
      </c>
      <c r="C70" s="79">
        <v>67821.38</v>
      </c>
      <c r="D70" s="79">
        <f>'POSEBNI DIO'!D414</f>
        <v>10000</v>
      </c>
      <c r="E70" s="79">
        <f>'POSEBNI DIO'!E414</f>
        <v>10000</v>
      </c>
      <c r="F70" s="79">
        <f>'POSEBNI DIO'!F414</f>
        <v>10000</v>
      </c>
      <c r="G70" s="79">
        <f>'POSEBNI DIO'!G414</f>
        <v>10000</v>
      </c>
    </row>
    <row r="71" spans="1:9" s="113" customFormat="1" ht="25.5" x14ac:dyDescent="0.25">
      <c r="A71" s="115" t="s">
        <v>286</v>
      </c>
      <c r="B71" s="114" t="s">
        <v>287</v>
      </c>
      <c r="C71" s="112">
        <f>SUM(C72)</f>
        <v>0</v>
      </c>
      <c r="D71" s="112">
        <f>SUM(D72)</f>
        <v>0</v>
      </c>
      <c r="E71" s="112">
        <f>SUM(E72)</f>
        <v>0</v>
      </c>
      <c r="F71" s="112">
        <f>SUM(F72)</f>
        <v>0</v>
      </c>
      <c r="G71" s="112">
        <f>SUM(G72)</f>
        <v>0</v>
      </c>
    </row>
    <row r="72" spans="1:9" s="113" customFormat="1" ht="25.5" x14ac:dyDescent="0.25">
      <c r="A72" s="82" t="s">
        <v>288</v>
      </c>
      <c r="B72" s="83" t="s">
        <v>287</v>
      </c>
      <c r="C72" s="111">
        <v>0</v>
      </c>
      <c r="D72" s="111"/>
      <c r="E72" s="111"/>
      <c r="F72" s="111"/>
      <c r="G72" s="111"/>
    </row>
    <row r="73" spans="1:9" ht="18" customHeight="1" x14ac:dyDescent="0.25">
      <c r="A73" s="80" t="s">
        <v>268</v>
      </c>
      <c r="B73" s="81" t="s">
        <v>269</v>
      </c>
      <c r="C73" s="77">
        <f>SUM(C74)</f>
        <v>7479.09</v>
      </c>
      <c r="D73" s="77">
        <f>SUM(D74)</f>
        <v>14700</v>
      </c>
      <c r="E73" s="77">
        <f>SUM(E74)</f>
        <v>14700</v>
      </c>
      <c r="F73" s="77">
        <f>SUM(F74)</f>
        <v>14700</v>
      </c>
      <c r="G73" s="77">
        <f>SUM(G74)</f>
        <v>14700</v>
      </c>
    </row>
    <row r="74" spans="1:9" x14ac:dyDescent="0.25">
      <c r="A74" s="82" t="s">
        <v>270</v>
      </c>
      <c r="B74" s="83" t="s">
        <v>269</v>
      </c>
      <c r="C74" s="79">
        <v>7479.09</v>
      </c>
      <c r="D74" s="79">
        <f>'POSEBNI DIO'!D419+'POSEBNI DIO'!D427+'POSEBNI DIO'!D432</f>
        <v>14700</v>
      </c>
      <c r="E74" s="79">
        <f>'POSEBNI DIO'!E419+'POSEBNI DIO'!E427+'POSEBNI DIO'!E432</f>
        <v>14700</v>
      </c>
      <c r="F74" s="79">
        <f>'POSEBNI DIO'!F419+'POSEBNI DIO'!F427+'POSEBNI DIO'!F432</f>
        <v>14700</v>
      </c>
      <c r="G74" s="79">
        <f>'POSEBNI DIO'!G419+'POSEBNI DIO'!G427+'POSEBNI DIO'!G432</f>
        <v>14700</v>
      </c>
    </row>
    <row r="75" spans="1:9" x14ac:dyDescent="0.25">
      <c r="A75" s="84"/>
      <c r="B75" s="68" t="s">
        <v>271</v>
      </c>
      <c r="C75" s="85">
        <f>C68+C60+C51+C40+C35+C20+C15+C11</f>
        <v>929215.52</v>
      </c>
      <c r="D75" s="85">
        <f>D68+D60+D51+D40+D35+D20+D15+D11</f>
        <v>1064900</v>
      </c>
      <c r="E75" s="85">
        <f>E68+E60+E51+E40+E35+E20+E15+E11</f>
        <v>1246800</v>
      </c>
      <c r="F75" s="85">
        <f>F68+F60+F51+F40+F35+F20+F15+F11</f>
        <v>909100</v>
      </c>
      <c r="G75" s="85">
        <f>G68+G60+G51+G40+G35+G20+G15+G11</f>
        <v>954700</v>
      </c>
    </row>
    <row r="77" spans="1:9" x14ac:dyDescent="0.25">
      <c r="C77" s="64"/>
      <c r="D77" s="64"/>
      <c r="E77" s="64"/>
      <c r="F77" s="64"/>
      <c r="G77" s="64"/>
    </row>
  </sheetData>
  <mergeCells count="6">
    <mergeCell ref="A9:B9"/>
    <mergeCell ref="A10:B10"/>
    <mergeCell ref="A1:G1"/>
    <mergeCell ref="A3:G3"/>
    <mergeCell ref="A5:G5"/>
    <mergeCell ref="A7:G7"/>
  </mergeCells>
  <pageMargins left="0.70866141732283472" right="0.70866141732283472" top="0.55118110236220474" bottom="0.59055118110236227" header="0.31496062992125984" footer="0.31496062992125984"/>
  <pageSetup paperSize="9" scale="97" fitToHeight="0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topLeftCell="A2" workbookViewId="0">
      <selection activeCell="E14" sqref="E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21.5703125" customWidth="1"/>
    <col min="6" max="6" width="22.140625" customWidth="1"/>
    <col min="7" max="7" width="19.28515625" customWidth="1"/>
    <col min="8" max="8" width="20.28515625" customWidth="1"/>
  </cols>
  <sheetData>
    <row r="1" spans="1:8" ht="42" customHeight="1" x14ac:dyDescent="0.25">
      <c r="A1" s="153" t="s">
        <v>290</v>
      </c>
      <c r="B1" s="153"/>
      <c r="C1" s="153"/>
      <c r="D1" s="153"/>
      <c r="E1" s="153"/>
      <c r="F1" s="153"/>
      <c r="G1" s="153"/>
      <c r="H1" s="15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53" t="s">
        <v>20</v>
      </c>
      <c r="B3" s="153"/>
      <c r="C3" s="153"/>
      <c r="D3" s="153"/>
      <c r="E3" s="153"/>
      <c r="F3" s="153"/>
      <c r="G3" s="153"/>
      <c r="H3" s="15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3" t="s">
        <v>41</v>
      </c>
      <c r="B5" s="153"/>
      <c r="C5" s="153"/>
      <c r="D5" s="153"/>
      <c r="E5" s="153"/>
      <c r="F5" s="153"/>
      <c r="G5" s="153"/>
      <c r="H5" s="15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38.25" x14ac:dyDescent="0.25">
      <c r="A7" s="13" t="s">
        <v>5</v>
      </c>
      <c r="B7" s="12" t="s">
        <v>6</v>
      </c>
      <c r="C7" s="12" t="s">
        <v>31</v>
      </c>
      <c r="D7" s="12" t="s">
        <v>295</v>
      </c>
      <c r="E7" s="13" t="s">
        <v>292</v>
      </c>
      <c r="F7" s="13" t="s">
        <v>293</v>
      </c>
      <c r="G7" s="13" t="s">
        <v>281</v>
      </c>
      <c r="H7" s="13" t="s">
        <v>294</v>
      </c>
    </row>
    <row r="8" spans="1:8" x14ac:dyDescent="0.25">
      <c r="A8" s="27"/>
      <c r="B8" s="28"/>
      <c r="C8" s="29" t="s">
        <v>43</v>
      </c>
      <c r="D8" s="101">
        <f>D9</f>
        <v>0</v>
      </c>
      <c r="E8" s="101">
        <f t="shared" ref="E8:H9" si="0">E9</f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</row>
    <row r="9" spans="1:8" ht="25.5" x14ac:dyDescent="0.25">
      <c r="A9" s="8">
        <v>8</v>
      </c>
      <c r="B9" s="8"/>
      <c r="C9" s="8" t="s">
        <v>17</v>
      </c>
      <c r="D9" s="92">
        <f>D10</f>
        <v>0</v>
      </c>
      <c r="E9" s="92">
        <f t="shared" si="0"/>
        <v>0</v>
      </c>
      <c r="F9" s="92">
        <f t="shared" si="0"/>
        <v>0</v>
      </c>
      <c r="G9" s="92">
        <f t="shared" si="0"/>
        <v>0</v>
      </c>
      <c r="H9" s="92">
        <f t="shared" si="0"/>
        <v>0</v>
      </c>
    </row>
    <row r="10" spans="1:8" ht="22.5" customHeight="1" x14ac:dyDescent="0.25">
      <c r="A10" s="8"/>
      <c r="B10" s="10">
        <v>84</v>
      </c>
      <c r="C10" s="10" t="s">
        <v>24</v>
      </c>
      <c r="D10" s="92"/>
      <c r="E10" s="93"/>
      <c r="F10" s="93"/>
      <c r="G10" s="93"/>
      <c r="H10" s="93"/>
    </row>
    <row r="11" spans="1:8" x14ac:dyDescent="0.25">
      <c r="A11" s="8"/>
      <c r="B11" s="10"/>
      <c r="C11" s="31"/>
      <c r="D11" s="92"/>
      <c r="E11" s="93"/>
      <c r="F11" s="93"/>
      <c r="G11" s="93"/>
      <c r="H11" s="93"/>
    </row>
    <row r="12" spans="1:8" s="95" customFormat="1" x14ac:dyDescent="0.25">
      <c r="A12" s="8"/>
      <c r="B12" s="8"/>
      <c r="C12" s="29" t="s">
        <v>44</v>
      </c>
      <c r="D12" s="102">
        <f>D13</f>
        <v>0</v>
      </c>
      <c r="E12" s="102">
        <f t="shared" ref="E12:H13" si="1">E13</f>
        <v>0</v>
      </c>
      <c r="F12" s="102">
        <f t="shared" si="1"/>
        <v>0</v>
      </c>
      <c r="G12" s="102">
        <f t="shared" si="1"/>
        <v>0</v>
      </c>
      <c r="H12" s="102">
        <f t="shared" si="1"/>
        <v>0</v>
      </c>
    </row>
    <row r="13" spans="1:8" s="95" customFormat="1" ht="25.5" x14ac:dyDescent="0.25">
      <c r="A13" s="87">
        <v>5</v>
      </c>
      <c r="B13" s="87"/>
      <c r="C13" s="88" t="s">
        <v>18</v>
      </c>
      <c r="D13" s="102">
        <f>D14</f>
        <v>0</v>
      </c>
      <c r="E13" s="102">
        <f t="shared" si="1"/>
        <v>0</v>
      </c>
      <c r="F13" s="102">
        <f t="shared" si="1"/>
        <v>0</v>
      </c>
      <c r="G13" s="102">
        <f t="shared" si="1"/>
        <v>0</v>
      </c>
      <c r="H13" s="102">
        <f t="shared" si="1"/>
        <v>0</v>
      </c>
    </row>
    <row r="14" spans="1:8" ht="25.5" x14ac:dyDescent="0.25">
      <c r="A14" s="10"/>
      <c r="B14" s="10">
        <v>54</v>
      </c>
      <c r="C14" s="26" t="s">
        <v>25</v>
      </c>
      <c r="D14" s="92">
        <v>0</v>
      </c>
      <c r="E14" s="93">
        <v>0</v>
      </c>
      <c r="F14" s="93"/>
      <c r="G14" s="93"/>
      <c r="H14" s="94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5"/>
  <sheetViews>
    <sheetView topLeftCell="A2" workbookViewId="0">
      <selection activeCell="B15" sqref="B15"/>
    </sheetView>
  </sheetViews>
  <sheetFormatPr defaultRowHeight="15" x14ac:dyDescent="0.25"/>
  <cols>
    <col min="1" max="3" width="25.28515625" customWidth="1"/>
    <col min="4" max="4" width="20" customWidth="1"/>
    <col min="5" max="5" width="21.85546875" customWidth="1"/>
    <col min="6" max="6" width="19.7109375" customWidth="1"/>
  </cols>
  <sheetData>
    <row r="1" spans="1:6" ht="42" customHeight="1" x14ac:dyDescent="0.25">
      <c r="A1" s="153" t="s">
        <v>290</v>
      </c>
      <c r="B1" s="153"/>
      <c r="C1" s="153"/>
      <c r="D1" s="153"/>
      <c r="E1" s="153"/>
      <c r="F1" s="15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53" t="s">
        <v>20</v>
      </c>
      <c r="B3" s="153"/>
      <c r="C3" s="153"/>
      <c r="D3" s="153"/>
      <c r="E3" s="153"/>
      <c r="F3" s="15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53" t="s">
        <v>42</v>
      </c>
      <c r="B5" s="153"/>
      <c r="C5" s="153"/>
      <c r="D5" s="153"/>
      <c r="E5" s="153"/>
      <c r="F5" s="153"/>
    </row>
    <row r="6" spans="1:6" ht="18" x14ac:dyDescent="0.25">
      <c r="A6" s="4"/>
      <c r="B6" s="4"/>
      <c r="C6" s="4"/>
      <c r="D6" s="4"/>
      <c r="E6" s="5"/>
      <c r="F6" s="5"/>
    </row>
    <row r="7" spans="1:6" ht="38.25" x14ac:dyDescent="0.25">
      <c r="A7" s="13" t="s">
        <v>37</v>
      </c>
      <c r="B7" s="12" t="s">
        <v>295</v>
      </c>
      <c r="C7" s="13" t="s">
        <v>292</v>
      </c>
      <c r="D7" s="13" t="s">
        <v>293</v>
      </c>
      <c r="E7" s="13" t="s">
        <v>281</v>
      </c>
      <c r="F7" s="13" t="s">
        <v>294</v>
      </c>
    </row>
    <row r="8" spans="1:6" x14ac:dyDescent="0.25">
      <c r="A8" s="30" t="s">
        <v>43</v>
      </c>
      <c r="B8" s="90"/>
      <c r="C8" s="96"/>
      <c r="D8" s="96"/>
      <c r="E8" s="96"/>
      <c r="F8" s="96"/>
    </row>
    <row r="9" spans="1:6" ht="25.5" x14ac:dyDescent="0.25">
      <c r="A9" s="8" t="s">
        <v>45</v>
      </c>
      <c r="B9" s="97"/>
      <c r="C9" s="98"/>
      <c r="D9" s="98"/>
      <c r="E9" s="98"/>
      <c r="F9" s="98"/>
    </row>
    <row r="10" spans="1:6" ht="25.5" x14ac:dyDescent="0.25">
      <c r="A10" s="11" t="s">
        <v>52</v>
      </c>
      <c r="B10" s="97"/>
      <c r="C10" s="98"/>
      <c r="D10" s="98"/>
      <c r="E10" s="98"/>
      <c r="F10" s="98"/>
    </row>
    <row r="11" spans="1:6" x14ac:dyDescent="0.25">
      <c r="A11" s="11" t="s">
        <v>29</v>
      </c>
      <c r="B11" s="97"/>
      <c r="C11" s="98"/>
      <c r="D11" s="98"/>
      <c r="E11" s="98"/>
      <c r="F11" s="98"/>
    </row>
    <row r="12" spans="1:6" x14ac:dyDescent="0.25">
      <c r="A12" s="11"/>
      <c r="B12" s="97"/>
      <c r="C12" s="98"/>
      <c r="D12" s="98"/>
      <c r="E12" s="98"/>
      <c r="F12" s="98"/>
    </row>
    <row r="13" spans="1:6" s="95" customFormat="1" x14ac:dyDescent="0.25">
      <c r="A13" s="30" t="s">
        <v>44</v>
      </c>
      <c r="B13" s="99">
        <f>B14</f>
        <v>0</v>
      </c>
      <c r="C13" s="99">
        <f>C14</f>
        <v>0</v>
      </c>
      <c r="D13" s="99"/>
      <c r="E13" s="99"/>
      <c r="F13" s="99"/>
    </row>
    <row r="14" spans="1:6" s="95" customFormat="1" x14ac:dyDescent="0.25">
      <c r="A14" s="8" t="s">
        <v>38</v>
      </c>
      <c r="B14" s="99">
        <f>B15</f>
        <v>0</v>
      </c>
      <c r="C14" s="99">
        <f>C15</f>
        <v>0</v>
      </c>
      <c r="D14" s="99"/>
      <c r="E14" s="99"/>
      <c r="F14" s="99"/>
    </row>
    <row r="15" spans="1:6" x14ac:dyDescent="0.25">
      <c r="A15" s="9" t="s">
        <v>39</v>
      </c>
      <c r="B15" s="98">
        <f>'Račun financiranja'!D14</f>
        <v>0</v>
      </c>
      <c r="C15" s="98">
        <v>0</v>
      </c>
      <c r="D15" s="98"/>
      <c r="E15" s="98"/>
      <c r="F15" s="10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35"/>
  <sheetViews>
    <sheetView zoomScale="89" zoomScaleNormal="89" workbookViewId="0">
      <selection activeCell="C6" sqref="C6:G7"/>
    </sheetView>
  </sheetViews>
  <sheetFormatPr defaultRowHeight="15" x14ac:dyDescent="0.25"/>
  <cols>
    <col min="1" max="1" width="11.5703125" customWidth="1"/>
    <col min="2" max="2" width="82.42578125" customWidth="1"/>
    <col min="3" max="3" width="14.42578125" customWidth="1"/>
    <col min="4" max="4" width="14" customWidth="1"/>
    <col min="5" max="5" width="14.85546875" customWidth="1"/>
    <col min="6" max="6" width="13.140625" customWidth="1"/>
    <col min="7" max="7" width="12.5703125" customWidth="1"/>
    <col min="9" max="9" width="11.28515625" bestFit="1" customWidth="1"/>
    <col min="10" max="10" width="9.5703125" bestFit="1" customWidth="1"/>
  </cols>
  <sheetData>
    <row r="1" spans="1:9" ht="42" customHeight="1" x14ac:dyDescent="0.25">
      <c r="A1" s="153" t="s">
        <v>290</v>
      </c>
      <c r="B1" s="153"/>
      <c r="C1" s="153"/>
      <c r="D1" s="153"/>
      <c r="E1" s="153"/>
      <c r="F1" s="153"/>
      <c r="G1" s="153"/>
    </row>
    <row r="2" spans="1:9" ht="18" x14ac:dyDescent="0.25">
      <c r="A2" s="4"/>
      <c r="B2" s="4"/>
      <c r="C2" s="4"/>
      <c r="D2" s="4"/>
      <c r="E2" s="4"/>
      <c r="F2" s="5"/>
      <c r="G2" s="5"/>
    </row>
    <row r="3" spans="1:9" ht="18" customHeight="1" x14ac:dyDescent="0.25">
      <c r="A3" s="153" t="s">
        <v>19</v>
      </c>
      <c r="B3" s="154"/>
      <c r="C3" s="154"/>
      <c r="D3" s="154"/>
      <c r="E3" s="154"/>
      <c r="F3" s="154"/>
      <c r="G3" s="154"/>
    </row>
    <row r="4" spans="1:9" ht="18" x14ac:dyDescent="0.25">
      <c r="A4" s="4"/>
      <c r="B4" s="4"/>
      <c r="C4" s="4"/>
      <c r="D4" s="4"/>
      <c r="E4" s="4"/>
      <c r="F4" s="5"/>
      <c r="G4" s="5"/>
    </row>
    <row r="5" spans="1:9" ht="38.25" x14ac:dyDescent="0.25">
      <c r="A5" s="49" t="s">
        <v>21</v>
      </c>
      <c r="B5" s="12" t="s">
        <v>22</v>
      </c>
      <c r="C5" s="12" t="s">
        <v>291</v>
      </c>
      <c r="D5" s="13" t="s">
        <v>292</v>
      </c>
      <c r="E5" s="13" t="s">
        <v>293</v>
      </c>
      <c r="F5" s="13" t="s">
        <v>281</v>
      </c>
      <c r="G5" s="13" t="s">
        <v>294</v>
      </c>
    </row>
    <row r="6" spans="1:9" ht="28.5" customHeight="1" x14ac:dyDescent="0.25">
      <c r="A6" s="50" t="s">
        <v>62</v>
      </c>
      <c r="B6" s="51" t="s">
        <v>63</v>
      </c>
      <c r="C6" s="124">
        <f>C7</f>
        <v>929215.52</v>
      </c>
      <c r="D6" s="124">
        <f>D7</f>
        <v>1064900</v>
      </c>
      <c r="E6" s="124">
        <f>E7</f>
        <v>1246800</v>
      </c>
      <c r="F6" s="124">
        <f>F7</f>
        <v>909100</v>
      </c>
      <c r="G6" s="124">
        <f>G7</f>
        <v>954700</v>
      </c>
    </row>
    <row r="7" spans="1:9" ht="33" customHeight="1" x14ac:dyDescent="0.25">
      <c r="A7" s="50" t="s">
        <v>64</v>
      </c>
      <c r="B7" s="51" t="s">
        <v>63</v>
      </c>
      <c r="C7" s="124">
        <f>C8+C60+C99+C157+C175+C192+C250+C292+C334+C391+C403+C412</f>
        <v>929215.52</v>
      </c>
      <c r="D7" s="124">
        <f>D8+D60+D99+D157+D175+D192+D250+D292+D334+D391+D403+D412</f>
        <v>1064900</v>
      </c>
      <c r="E7" s="124">
        <f>E8+E60+E99+E157+E175+E192+E250+E292+E334+E391+E403+E412</f>
        <v>1246800</v>
      </c>
      <c r="F7" s="124">
        <f>F8+F60+F99+F157+F175+F192+F250+F292+F334+F391+F403+F412</f>
        <v>909100</v>
      </c>
      <c r="G7" s="124">
        <f>G8+G60+G99+G157+G175+G192+G250+G292+G334+G391+G403+G412</f>
        <v>954700</v>
      </c>
      <c r="I7" s="64"/>
    </row>
    <row r="8" spans="1:9" ht="30" customHeight="1" x14ac:dyDescent="0.25">
      <c r="A8" s="54" t="s">
        <v>65</v>
      </c>
      <c r="B8" s="53" t="s">
        <v>66</v>
      </c>
      <c r="C8" s="52">
        <f>C9+C26+C31+C36+C41+C49+C55</f>
        <v>128205.34000000001</v>
      </c>
      <c r="D8" s="52">
        <f>D9+D26+D31+D36+D41+D49+D55</f>
        <v>137000</v>
      </c>
      <c r="E8" s="52">
        <f>E9+E26+E31+E36+E41+E49+E55</f>
        <v>118000</v>
      </c>
      <c r="F8" s="52">
        <f>F9+F26+F31+F36+F41+F49+F55</f>
        <v>126200</v>
      </c>
      <c r="G8" s="52">
        <f>G9+G26+G31+G36+G41+G49+G55</f>
        <v>127400</v>
      </c>
    </row>
    <row r="9" spans="1:9" ht="15" customHeight="1" x14ac:dyDescent="0.25">
      <c r="A9" s="56" t="s">
        <v>74</v>
      </c>
      <c r="B9" s="56"/>
      <c r="C9" s="128">
        <f t="shared" ref="C9:D9" si="0">C10</f>
        <v>116672.74</v>
      </c>
      <c r="D9" s="128">
        <f t="shared" si="0"/>
        <v>109100</v>
      </c>
      <c r="E9" s="128">
        <f>E10</f>
        <v>110000</v>
      </c>
      <c r="F9" s="128">
        <f t="shared" ref="F9:G9" si="1">F10</f>
        <v>118200</v>
      </c>
      <c r="G9" s="128">
        <f t="shared" si="1"/>
        <v>119400</v>
      </c>
    </row>
    <row r="10" spans="1:9" ht="15" customHeight="1" x14ac:dyDescent="0.25">
      <c r="A10" s="57" t="s">
        <v>67</v>
      </c>
      <c r="B10" s="57"/>
      <c r="C10" s="129">
        <f>C11+C18+C23</f>
        <v>116672.74</v>
      </c>
      <c r="D10" s="129">
        <f t="shared" ref="D10:G10" si="2">D11+D18+D23</f>
        <v>109100</v>
      </c>
      <c r="E10" s="129">
        <f t="shared" si="2"/>
        <v>110000</v>
      </c>
      <c r="F10" s="129">
        <f t="shared" si="2"/>
        <v>118200</v>
      </c>
      <c r="G10" s="129">
        <f t="shared" si="2"/>
        <v>119400</v>
      </c>
    </row>
    <row r="11" spans="1:9" x14ac:dyDescent="0.25">
      <c r="A11" s="58" t="s">
        <v>68</v>
      </c>
      <c r="B11" s="58"/>
      <c r="C11" s="130">
        <f>C12+C16</f>
        <v>88880.74</v>
      </c>
      <c r="D11" s="130">
        <f>D12+D16</f>
        <v>109100</v>
      </c>
      <c r="E11" s="130">
        <f>E12+E16</f>
        <v>110000</v>
      </c>
      <c r="F11" s="130">
        <f>F12+F16</f>
        <v>118200</v>
      </c>
      <c r="G11" s="130">
        <f>G12+G16</f>
        <v>119400</v>
      </c>
    </row>
    <row r="12" spans="1:9" x14ac:dyDescent="0.25">
      <c r="A12" s="55" t="s">
        <v>69</v>
      </c>
      <c r="B12" s="55" t="s">
        <v>12</v>
      </c>
      <c r="C12" s="131">
        <f>SUM(C13:C15)</f>
        <v>88880.74</v>
      </c>
      <c r="D12" s="131">
        <f>SUM(D13:D15)</f>
        <v>109100</v>
      </c>
      <c r="E12" s="131">
        <f>SUM(E13:E15)</f>
        <v>110000</v>
      </c>
      <c r="F12" s="131">
        <f>SUM(F13:F15)</f>
        <v>118200</v>
      </c>
      <c r="G12" s="131">
        <f>SUM(G13:G15)</f>
        <v>119400</v>
      </c>
    </row>
    <row r="13" spans="1:9" ht="15" customHeight="1" x14ac:dyDescent="0.25">
      <c r="A13" s="59" t="s">
        <v>70</v>
      </c>
      <c r="B13" s="59" t="s">
        <v>13</v>
      </c>
      <c r="C13" s="132">
        <v>44211.54</v>
      </c>
      <c r="D13" s="132">
        <f>1.5*54000</f>
        <v>81000</v>
      </c>
      <c r="E13" s="132">
        <v>74000</v>
      </c>
      <c r="F13" s="132">
        <v>82000</v>
      </c>
      <c r="G13" s="132">
        <v>83000</v>
      </c>
    </row>
    <row r="14" spans="1:9" ht="15" customHeight="1" x14ac:dyDescent="0.25">
      <c r="A14" s="59" t="s">
        <v>71</v>
      </c>
      <c r="B14" s="59" t="s">
        <v>23</v>
      </c>
      <c r="C14" s="132">
        <v>43954.48</v>
      </c>
      <c r="D14" s="132">
        <v>26000</v>
      </c>
      <c r="E14" s="132">
        <v>34000</v>
      </c>
      <c r="F14" s="132">
        <v>34000</v>
      </c>
      <c r="G14" s="132">
        <v>34000</v>
      </c>
    </row>
    <row r="15" spans="1:9" ht="15" customHeight="1" x14ac:dyDescent="0.25">
      <c r="A15" s="60">
        <v>34</v>
      </c>
      <c r="B15" s="59" t="s">
        <v>72</v>
      </c>
      <c r="C15" s="132">
        <v>714.72</v>
      </c>
      <c r="D15" s="132">
        <v>2100</v>
      </c>
      <c r="E15" s="132">
        <v>2000</v>
      </c>
      <c r="F15" s="132">
        <v>2200</v>
      </c>
      <c r="G15" s="132">
        <v>2400</v>
      </c>
    </row>
    <row r="16" spans="1:9" s="113" customFormat="1" ht="33.6" customHeight="1" x14ac:dyDescent="0.25">
      <c r="A16" s="108">
        <v>5</v>
      </c>
      <c r="B16" s="110" t="s">
        <v>289</v>
      </c>
      <c r="C16" s="131">
        <f>SUM(C17)</f>
        <v>0</v>
      </c>
      <c r="D16" s="131">
        <f>SUM(D17)</f>
        <v>0</v>
      </c>
      <c r="E16" s="131">
        <f>SUM(E17)</f>
        <v>0</v>
      </c>
      <c r="F16" s="131">
        <f>SUM(F17)</f>
        <v>0</v>
      </c>
      <c r="G16" s="131">
        <f>SUM(G17)</f>
        <v>0</v>
      </c>
    </row>
    <row r="17" spans="1:7" s="113" customFormat="1" ht="34.15" customHeight="1" x14ac:dyDescent="0.25">
      <c r="A17" s="107">
        <v>54</v>
      </c>
      <c r="B17" s="109" t="s">
        <v>289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</row>
    <row r="18" spans="1:7" x14ac:dyDescent="0.25">
      <c r="A18" s="58" t="s">
        <v>312</v>
      </c>
      <c r="B18" s="58"/>
      <c r="C18" s="130">
        <f>C19</f>
        <v>23402.83</v>
      </c>
      <c r="D18" s="130">
        <f>D19</f>
        <v>0</v>
      </c>
      <c r="E18" s="130">
        <f>E19</f>
        <v>0</v>
      </c>
      <c r="F18" s="130">
        <f>F19</f>
        <v>0</v>
      </c>
      <c r="G18" s="130">
        <f>G19</f>
        <v>0</v>
      </c>
    </row>
    <row r="19" spans="1:7" x14ac:dyDescent="0.25">
      <c r="A19" s="55" t="s">
        <v>69</v>
      </c>
      <c r="B19" s="55" t="s">
        <v>12</v>
      </c>
      <c r="C19" s="131">
        <f>SUM(C20:C22)</f>
        <v>23402.83</v>
      </c>
      <c r="D19" s="131">
        <f>SUM(D20:D22)</f>
        <v>0</v>
      </c>
      <c r="E19" s="131">
        <f>SUM(E20:E22)</f>
        <v>0</v>
      </c>
      <c r="F19" s="131">
        <f>SUM(F20:F22)</f>
        <v>0</v>
      </c>
      <c r="G19" s="131">
        <f>SUM(G20:G22)</f>
        <v>0</v>
      </c>
    </row>
    <row r="20" spans="1:7" ht="15" customHeight="1" x14ac:dyDescent="0.25">
      <c r="A20" s="59" t="s">
        <v>70</v>
      </c>
      <c r="B20" s="59" t="s">
        <v>13</v>
      </c>
      <c r="C20" s="132">
        <v>14397.48</v>
      </c>
      <c r="D20" s="132"/>
      <c r="E20" s="132"/>
      <c r="F20" s="132"/>
      <c r="G20" s="132"/>
    </row>
    <row r="21" spans="1:7" ht="15" customHeight="1" x14ac:dyDescent="0.25">
      <c r="A21" s="59" t="s">
        <v>71</v>
      </c>
      <c r="B21" s="59" t="s">
        <v>23</v>
      </c>
      <c r="C21" s="132">
        <v>9005.35</v>
      </c>
      <c r="D21" s="132"/>
      <c r="E21" s="132"/>
      <c r="F21" s="132"/>
      <c r="G21" s="132"/>
    </row>
    <row r="22" spans="1:7" ht="15" customHeight="1" x14ac:dyDescent="0.25">
      <c r="A22" s="60">
        <v>34</v>
      </c>
      <c r="B22" s="59" t="s">
        <v>72</v>
      </c>
      <c r="C22" s="132">
        <v>0</v>
      </c>
      <c r="D22" s="132"/>
      <c r="E22" s="132"/>
      <c r="F22" s="132"/>
      <c r="G22" s="132"/>
    </row>
    <row r="23" spans="1:7" x14ac:dyDescent="0.25">
      <c r="A23" s="58" t="s">
        <v>301</v>
      </c>
      <c r="B23" s="58"/>
      <c r="C23" s="130">
        <f>C24</f>
        <v>4389.17</v>
      </c>
      <c r="D23" s="130">
        <f>D24</f>
        <v>0</v>
      </c>
      <c r="E23" s="130">
        <f>E24</f>
        <v>0</v>
      </c>
      <c r="F23" s="130">
        <f>F24</f>
        <v>0</v>
      </c>
      <c r="G23" s="130">
        <f>G24</f>
        <v>0</v>
      </c>
    </row>
    <row r="24" spans="1:7" x14ac:dyDescent="0.25">
      <c r="A24" s="55" t="s">
        <v>69</v>
      </c>
      <c r="B24" s="55" t="s">
        <v>12</v>
      </c>
      <c r="C24" s="131">
        <f>SUM(C25:C25)</f>
        <v>4389.17</v>
      </c>
      <c r="D24" s="131">
        <f>SUM(D25:D25)</f>
        <v>0</v>
      </c>
      <c r="E24" s="131">
        <f>SUM(E25:E25)</f>
        <v>0</v>
      </c>
      <c r="F24" s="131">
        <f>SUM(F25:F25)</f>
        <v>0</v>
      </c>
      <c r="G24" s="131">
        <f>SUM(G25:G25)</f>
        <v>0</v>
      </c>
    </row>
    <row r="25" spans="1:7" ht="15" customHeight="1" x14ac:dyDescent="0.25">
      <c r="A25" s="59" t="s">
        <v>71</v>
      </c>
      <c r="B25" s="59" t="s">
        <v>23</v>
      </c>
      <c r="C25" s="132">
        <v>4389.17</v>
      </c>
      <c r="D25" s="132"/>
      <c r="E25" s="132"/>
      <c r="F25" s="132"/>
      <c r="G25" s="132"/>
    </row>
    <row r="26" spans="1:7" x14ac:dyDescent="0.25">
      <c r="A26" s="56" t="s">
        <v>75</v>
      </c>
      <c r="B26" s="56"/>
      <c r="C26" s="128">
        <f t="shared" ref="C26:G28" si="3">C27</f>
        <v>4066</v>
      </c>
      <c r="D26" s="128">
        <f t="shared" si="3"/>
        <v>3900</v>
      </c>
      <c r="E26" s="128">
        <f t="shared" si="3"/>
        <v>4000</v>
      </c>
      <c r="F26" s="128">
        <f t="shared" si="3"/>
        <v>4000</v>
      </c>
      <c r="G26" s="128">
        <f t="shared" si="3"/>
        <v>4000</v>
      </c>
    </row>
    <row r="27" spans="1:7" x14ac:dyDescent="0.25">
      <c r="A27" s="57" t="s">
        <v>67</v>
      </c>
      <c r="B27" s="57"/>
      <c r="C27" s="129">
        <f t="shared" si="3"/>
        <v>4066</v>
      </c>
      <c r="D27" s="129">
        <f t="shared" si="3"/>
        <v>3900</v>
      </c>
      <c r="E27" s="129">
        <f t="shared" si="3"/>
        <v>4000</v>
      </c>
      <c r="F27" s="129">
        <f t="shared" si="3"/>
        <v>4000</v>
      </c>
      <c r="G27" s="129">
        <f t="shared" si="3"/>
        <v>4000</v>
      </c>
    </row>
    <row r="28" spans="1:7" x14ac:dyDescent="0.25">
      <c r="A28" s="58" t="s">
        <v>68</v>
      </c>
      <c r="B28" s="58"/>
      <c r="C28" s="130">
        <f t="shared" si="3"/>
        <v>4066</v>
      </c>
      <c r="D28" s="130">
        <f t="shared" si="3"/>
        <v>3900</v>
      </c>
      <c r="E28" s="130">
        <f t="shared" si="3"/>
        <v>4000</v>
      </c>
      <c r="F28" s="130">
        <f t="shared" si="3"/>
        <v>4000</v>
      </c>
      <c r="G28" s="130">
        <f t="shared" si="3"/>
        <v>4000</v>
      </c>
    </row>
    <row r="29" spans="1:7" x14ac:dyDescent="0.25">
      <c r="A29" s="55" t="s">
        <v>69</v>
      </c>
      <c r="B29" s="55" t="s">
        <v>12</v>
      </c>
      <c r="C29" s="131">
        <f>SUM(C30:C30)</f>
        <v>4066</v>
      </c>
      <c r="D29" s="131">
        <f>SUM(D30:D30)</f>
        <v>3900</v>
      </c>
      <c r="E29" s="131">
        <f>SUM(E30:E30)</f>
        <v>4000</v>
      </c>
      <c r="F29" s="131">
        <f>SUM(F30:F30)</f>
        <v>4000</v>
      </c>
      <c r="G29" s="131">
        <f>SUM(G30:G30)</f>
        <v>4000</v>
      </c>
    </row>
    <row r="30" spans="1:7" x14ac:dyDescent="0.25">
      <c r="A30" s="59" t="s">
        <v>71</v>
      </c>
      <c r="B30" s="59" t="s">
        <v>23</v>
      </c>
      <c r="C30" s="132">
        <v>4066</v>
      </c>
      <c r="D30" s="132">
        <v>3900</v>
      </c>
      <c r="E30" s="132">
        <v>4000</v>
      </c>
      <c r="F30" s="132">
        <v>4000</v>
      </c>
      <c r="G30" s="132">
        <v>4000</v>
      </c>
    </row>
    <row r="31" spans="1:7" x14ac:dyDescent="0.25">
      <c r="A31" s="56" t="s">
        <v>77</v>
      </c>
      <c r="B31" s="56"/>
      <c r="C31" s="128">
        <f t="shared" ref="C31:G33" si="4">C32</f>
        <v>1475</v>
      </c>
      <c r="D31" s="128">
        <f t="shared" si="4"/>
        <v>2000</v>
      </c>
      <c r="E31" s="128">
        <f t="shared" si="4"/>
        <v>2000</v>
      </c>
      <c r="F31" s="128">
        <f t="shared" si="4"/>
        <v>2000</v>
      </c>
      <c r="G31" s="128">
        <f t="shared" si="4"/>
        <v>2000</v>
      </c>
    </row>
    <row r="32" spans="1:7" x14ac:dyDescent="0.25">
      <c r="A32" s="57" t="s">
        <v>67</v>
      </c>
      <c r="B32" s="57"/>
      <c r="C32" s="129">
        <f t="shared" si="4"/>
        <v>1475</v>
      </c>
      <c r="D32" s="129">
        <f t="shared" si="4"/>
        <v>2000</v>
      </c>
      <c r="E32" s="129">
        <f t="shared" si="4"/>
        <v>2000</v>
      </c>
      <c r="F32" s="129">
        <f t="shared" si="4"/>
        <v>2000</v>
      </c>
      <c r="G32" s="129">
        <f t="shared" si="4"/>
        <v>2000</v>
      </c>
    </row>
    <row r="33" spans="1:10" x14ac:dyDescent="0.25">
      <c r="A33" s="58" t="s">
        <v>68</v>
      </c>
      <c r="B33" s="58"/>
      <c r="C33" s="130">
        <f t="shared" si="4"/>
        <v>1475</v>
      </c>
      <c r="D33" s="130">
        <f t="shared" si="4"/>
        <v>2000</v>
      </c>
      <c r="E33" s="130">
        <f t="shared" si="4"/>
        <v>2000</v>
      </c>
      <c r="F33" s="130">
        <f t="shared" si="4"/>
        <v>2000</v>
      </c>
      <c r="G33" s="130">
        <f t="shared" si="4"/>
        <v>2000</v>
      </c>
    </row>
    <row r="34" spans="1:10" x14ac:dyDescent="0.25">
      <c r="A34" s="55" t="s">
        <v>69</v>
      </c>
      <c r="B34" s="55" t="s">
        <v>12</v>
      </c>
      <c r="C34" s="131">
        <f>SUM(C35:C35)</f>
        <v>1475</v>
      </c>
      <c r="D34" s="131">
        <f>SUM(D35:D35)</f>
        <v>2000</v>
      </c>
      <c r="E34" s="131">
        <f>SUM(E35:E35)</f>
        <v>2000</v>
      </c>
      <c r="F34" s="131">
        <f>SUM(F35:F35)</f>
        <v>2000</v>
      </c>
      <c r="G34" s="131">
        <f>SUM(G35:G35)</f>
        <v>2000</v>
      </c>
    </row>
    <row r="35" spans="1:10" x14ac:dyDescent="0.25">
      <c r="A35" s="59" t="s">
        <v>71</v>
      </c>
      <c r="B35" s="59" t="s">
        <v>23</v>
      </c>
      <c r="C35" s="132">
        <v>1475</v>
      </c>
      <c r="D35" s="132">
        <v>2000</v>
      </c>
      <c r="E35" s="132">
        <v>2000</v>
      </c>
      <c r="F35" s="132">
        <v>2000</v>
      </c>
      <c r="G35" s="132">
        <v>2000</v>
      </c>
    </row>
    <row r="36" spans="1:10" x14ac:dyDescent="0.25">
      <c r="A36" s="56" t="s">
        <v>78</v>
      </c>
      <c r="B36" s="56"/>
      <c r="C36" s="128">
        <f t="shared" ref="C36:G38" si="5">C37</f>
        <v>0</v>
      </c>
      <c r="D36" s="128">
        <f t="shared" si="5"/>
        <v>5000</v>
      </c>
      <c r="E36" s="128">
        <f t="shared" si="5"/>
        <v>0</v>
      </c>
      <c r="F36" s="128">
        <f t="shared" si="5"/>
        <v>0</v>
      </c>
      <c r="G36" s="128">
        <f t="shared" si="5"/>
        <v>0</v>
      </c>
    </row>
    <row r="37" spans="1:10" x14ac:dyDescent="0.25">
      <c r="A37" s="57" t="s">
        <v>67</v>
      </c>
      <c r="B37" s="57"/>
      <c r="C37" s="129">
        <f t="shared" si="5"/>
        <v>0</v>
      </c>
      <c r="D37" s="129">
        <f t="shared" si="5"/>
        <v>5000</v>
      </c>
      <c r="E37" s="129">
        <f t="shared" si="5"/>
        <v>0</v>
      </c>
      <c r="F37" s="129">
        <f t="shared" si="5"/>
        <v>0</v>
      </c>
      <c r="G37" s="129">
        <f t="shared" si="5"/>
        <v>0</v>
      </c>
    </row>
    <row r="38" spans="1:10" x14ac:dyDescent="0.25">
      <c r="A38" s="58" t="s">
        <v>68</v>
      </c>
      <c r="B38" s="58"/>
      <c r="C38" s="130">
        <f t="shared" si="5"/>
        <v>0</v>
      </c>
      <c r="D38" s="130">
        <f t="shared" si="5"/>
        <v>5000</v>
      </c>
      <c r="E38" s="130">
        <f t="shared" si="5"/>
        <v>0</v>
      </c>
      <c r="F38" s="130">
        <f t="shared" si="5"/>
        <v>0</v>
      </c>
      <c r="G38" s="130">
        <f t="shared" si="5"/>
        <v>0</v>
      </c>
    </row>
    <row r="39" spans="1:10" x14ac:dyDescent="0.25">
      <c r="A39" s="55" t="s">
        <v>69</v>
      </c>
      <c r="B39" s="55" t="s">
        <v>12</v>
      </c>
      <c r="C39" s="131">
        <f>SUM(C40:C40)</f>
        <v>0</v>
      </c>
      <c r="D39" s="131">
        <f>SUM(D40:D40)</f>
        <v>5000</v>
      </c>
      <c r="E39" s="131">
        <f>SUM(E40:E40)</f>
        <v>0</v>
      </c>
      <c r="F39" s="131">
        <f>SUM(F40:F40)</f>
        <v>0</v>
      </c>
      <c r="G39" s="131">
        <f>SUM(G40:G40)</f>
        <v>0</v>
      </c>
    </row>
    <row r="40" spans="1:10" x14ac:dyDescent="0.25">
      <c r="A40" s="59" t="s">
        <v>71</v>
      </c>
      <c r="B40" s="59" t="s">
        <v>23</v>
      </c>
      <c r="C40" s="133"/>
      <c r="D40" s="132">
        <v>5000</v>
      </c>
      <c r="E40" s="132">
        <v>0</v>
      </c>
      <c r="F40" s="132">
        <v>0</v>
      </c>
      <c r="G40" s="132">
        <v>0</v>
      </c>
    </row>
    <row r="41" spans="1:10" x14ac:dyDescent="0.25">
      <c r="A41" s="56" t="s">
        <v>79</v>
      </c>
      <c r="B41" s="56"/>
      <c r="C41" s="128">
        <f>C42</f>
        <v>0</v>
      </c>
      <c r="D41" s="128">
        <f>D42</f>
        <v>15000</v>
      </c>
      <c r="E41" s="128">
        <f>E42</f>
        <v>0</v>
      </c>
      <c r="F41" s="128">
        <f>F42</f>
        <v>0</v>
      </c>
      <c r="G41" s="128">
        <f>G42</f>
        <v>0</v>
      </c>
    </row>
    <row r="42" spans="1:10" x14ac:dyDescent="0.25">
      <c r="A42" s="57" t="s">
        <v>67</v>
      </c>
      <c r="B42" s="57"/>
      <c r="C42" s="129">
        <f>C43+C46</f>
        <v>0</v>
      </c>
      <c r="D42" s="129">
        <f>D43+D46</f>
        <v>15000</v>
      </c>
      <c r="E42" s="129">
        <f>E43+E46</f>
        <v>0</v>
      </c>
      <c r="F42" s="129">
        <f>F43+F46</f>
        <v>0</v>
      </c>
      <c r="G42" s="129">
        <f>G43+G46</f>
        <v>0</v>
      </c>
    </row>
    <row r="43" spans="1:10" x14ac:dyDescent="0.25">
      <c r="A43" s="58" t="s">
        <v>312</v>
      </c>
      <c r="B43" s="58"/>
      <c r="C43" s="130">
        <f>C44</f>
        <v>0</v>
      </c>
      <c r="D43" s="130">
        <f>D44</f>
        <v>10000</v>
      </c>
      <c r="E43" s="130">
        <f>E44</f>
        <v>0</v>
      </c>
      <c r="F43" s="130">
        <f>F44</f>
        <v>0</v>
      </c>
      <c r="G43" s="130">
        <f>G44</f>
        <v>0</v>
      </c>
    </row>
    <row r="44" spans="1:10" x14ac:dyDescent="0.25">
      <c r="A44" s="55" t="s">
        <v>69</v>
      </c>
      <c r="B44" s="55" t="s">
        <v>12</v>
      </c>
      <c r="C44" s="131">
        <f>SUM(C45:C45)</f>
        <v>0</v>
      </c>
      <c r="D44" s="131">
        <f>SUM(D45:D45)</f>
        <v>10000</v>
      </c>
      <c r="E44" s="131">
        <f>SUM(E45:E45)</f>
        <v>0</v>
      </c>
      <c r="F44" s="131">
        <f>SUM(F45:F45)</f>
        <v>0</v>
      </c>
      <c r="G44" s="131">
        <f>SUM(G45:G45)</f>
        <v>0</v>
      </c>
    </row>
    <row r="45" spans="1:10" x14ac:dyDescent="0.25">
      <c r="A45" s="59" t="s">
        <v>71</v>
      </c>
      <c r="B45" s="59" t="s">
        <v>23</v>
      </c>
      <c r="C45" s="133">
        <v>0</v>
      </c>
      <c r="D45" s="132">
        <v>10000</v>
      </c>
      <c r="E45" s="132">
        <v>0</v>
      </c>
      <c r="F45" s="132">
        <v>0</v>
      </c>
      <c r="G45" s="132">
        <v>0</v>
      </c>
    </row>
    <row r="46" spans="1:10" x14ac:dyDescent="0.25">
      <c r="A46" s="58" t="s">
        <v>314</v>
      </c>
      <c r="B46" s="58"/>
      <c r="C46" s="130">
        <f>C47</f>
        <v>0</v>
      </c>
      <c r="D46" s="130">
        <f>D47</f>
        <v>5000</v>
      </c>
      <c r="E46" s="130">
        <f>E47</f>
        <v>0</v>
      </c>
      <c r="F46" s="130">
        <f>F47</f>
        <v>0</v>
      </c>
      <c r="G46" s="130">
        <f>G47</f>
        <v>0</v>
      </c>
    </row>
    <row r="47" spans="1:10" x14ac:dyDescent="0.25">
      <c r="A47" s="55" t="s">
        <v>69</v>
      </c>
      <c r="B47" s="55" t="s">
        <v>12</v>
      </c>
      <c r="C47" s="131">
        <f>SUM(C48:C48)</f>
        <v>0</v>
      </c>
      <c r="D47" s="131">
        <f>SUM(D48:D48)</f>
        <v>5000</v>
      </c>
      <c r="E47" s="131">
        <f>SUM(E48:E48)</f>
        <v>0</v>
      </c>
      <c r="F47" s="131">
        <f>SUM(F48:F48)</f>
        <v>0</v>
      </c>
      <c r="G47" s="131">
        <f>SUM(G48:G48)</f>
        <v>0</v>
      </c>
    </row>
    <row r="48" spans="1:10" x14ac:dyDescent="0.25">
      <c r="A48" s="59" t="s">
        <v>71</v>
      </c>
      <c r="B48" s="59" t="s">
        <v>23</v>
      </c>
      <c r="C48" s="133"/>
      <c r="D48" s="132">
        <v>5000</v>
      </c>
      <c r="E48" s="132">
        <v>0</v>
      </c>
      <c r="F48" s="132">
        <v>0</v>
      </c>
      <c r="G48" s="132">
        <v>0</v>
      </c>
      <c r="J48" s="72"/>
    </row>
    <row r="49" spans="1:9" ht="15" customHeight="1" x14ac:dyDescent="0.25">
      <c r="A49" s="56" t="s">
        <v>166</v>
      </c>
      <c r="B49" s="56"/>
      <c r="C49" s="128">
        <f t="shared" ref="C49:G51" si="6">C50</f>
        <v>5991.6</v>
      </c>
      <c r="D49" s="128">
        <f t="shared" si="6"/>
        <v>0</v>
      </c>
      <c r="E49" s="128">
        <f t="shared" si="6"/>
        <v>0</v>
      </c>
      <c r="F49" s="128">
        <f t="shared" si="6"/>
        <v>0</v>
      </c>
      <c r="G49" s="128">
        <f t="shared" si="6"/>
        <v>0</v>
      </c>
    </row>
    <row r="50" spans="1:9" ht="15" customHeight="1" x14ac:dyDescent="0.25">
      <c r="A50" s="57" t="s">
        <v>67</v>
      </c>
      <c r="B50" s="57"/>
      <c r="C50" s="129">
        <f t="shared" si="6"/>
        <v>5991.6</v>
      </c>
      <c r="D50" s="129">
        <f t="shared" si="6"/>
        <v>0</v>
      </c>
      <c r="E50" s="129">
        <f t="shared" si="6"/>
        <v>0</v>
      </c>
      <c r="F50" s="129">
        <f t="shared" si="6"/>
        <v>0</v>
      </c>
      <c r="G50" s="129">
        <f t="shared" si="6"/>
        <v>0</v>
      </c>
    </row>
    <row r="51" spans="1:9" x14ac:dyDescent="0.25">
      <c r="A51" s="58" t="s">
        <v>301</v>
      </c>
      <c r="B51" s="58"/>
      <c r="C51" s="130">
        <f t="shared" si="6"/>
        <v>5991.6</v>
      </c>
      <c r="D51" s="130">
        <f t="shared" si="6"/>
        <v>0</v>
      </c>
      <c r="E51" s="130">
        <f t="shared" si="6"/>
        <v>0</v>
      </c>
      <c r="F51" s="130">
        <f t="shared" si="6"/>
        <v>0</v>
      </c>
      <c r="G51" s="130">
        <f t="shared" si="6"/>
        <v>0</v>
      </c>
    </row>
    <row r="52" spans="1:9" x14ac:dyDescent="0.25">
      <c r="A52" s="55" t="s">
        <v>69</v>
      </c>
      <c r="B52" s="55" t="s">
        <v>12</v>
      </c>
      <c r="C52" s="131">
        <f>SUM(C53:C54)</f>
        <v>5991.6</v>
      </c>
      <c r="D52" s="131">
        <f>SUM(D53:D54)</f>
        <v>0</v>
      </c>
      <c r="E52" s="131">
        <f>SUM(E53:E54)</f>
        <v>0</v>
      </c>
      <c r="F52" s="131">
        <f>SUM(F53:F54)</f>
        <v>0</v>
      </c>
      <c r="G52" s="131">
        <f>SUM(G53:G54)</f>
        <v>0</v>
      </c>
    </row>
    <row r="53" spans="1:9" ht="15" customHeight="1" x14ac:dyDescent="0.25">
      <c r="A53" s="59" t="s">
        <v>70</v>
      </c>
      <c r="B53" s="59" t="s">
        <v>13</v>
      </c>
      <c r="C53" s="132">
        <v>5871.6</v>
      </c>
      <c r="D53" s="132"/>
      <c r="E53" s="132"/>
      <c r="F53" s="132"/>
      <c r="G53" s="132"/>
    </row>
    <row r="54" spans="1:9" ht="15" customHeight="1" x14ac:dyDescent="0.25">
      <c r="A54" s="59" t="s">
        <v>71</v>
      </c>
      <c r="B54" s="59" t="s">
        <v>23</v>
      </c>
      <c r="C54" s="132">
        <v>120</v>
      </c>
      <c r="D54" s="132"/>
      <c r="E54" s="132"/>
      <c r="F54" s="132"/>
      <c r="G54" s="132"/>
    </row>
    <row r="55" spans="1:9" x14ac:dyDescent="0.25">
      <c r="A55" s="56" t="s">
        <v>76</v>
      </c>
      <c r="B55" s="56"/>
      <c r="C55" s="128">
        <f t="shared" ref="C55:G57" si="7">C56</f>
        <v>0</v>
      </c>
      <c r="D55" s="128">
        <f t="shared" si="7"/>
        <v>2000</v>
      </c>
      <c r="E55" s="128">
        <f t="shared" si="7"/>
        <v>2000</v>
      </c>
      <c r="F55" s="128">
        <f t="shared" si="7"/>
        <v>2000</v>
      </c>
      <c r="G55" s="128">
        <f t="shared" si="7"/>
        <v>2000</v>
      </c>
    </row>
    <row r="56" spans="1:9" x14ac:dyDescent="0.25">
      <c r="A56" s="57" t="s">
        <v>67</v>
      </c>
      <c r="B56" s="57"/>
      <c r="C56" s="129">
        <f t="shared" si="7"/>
        <v>0</v>
      </c>
      <c r="D56" s="129">
        <f t="shared" si="7"/>
        <v>2000</v>
      </c>
      <c r="E56" s="129">
        <f t="shared" si="7"/>
        <v>2000</v>
      </c>
      <c r="F56" s="129">
        <f t="shared" si="7"/>
        <v>2000</v>
      </c>
      <c r="G56" s="129">
        <f t="shared" si="7"/>
        <v>2000</v>
      </c>
    </row>
    <row r="57" spans="1:9" x14ac:dyDescent="0.25">
      <c r="A57" s="58" t="s">
        <v>68</v>
      </c>
      <c r="B57" s="58"/>
      <c r="C57" s="130">
        <f t="shared" si="7"/>
        <v>0</v>
      </c>
      <c r="D57" s="130">
        <f t="shared" si="7"/>
        <v>2000</v>
      </c>
      <c r="E57" s="130">
        <f t="shared" si="7"/>
        <v>2000</v>
      </c>
      <c r="F57" s="130">
        <f t="shared" si="7"/>
        <v>2000</v>
      </c>
      <c r="G57" s="130">
        <f t="shared" si="7"/>
        <v>2000</v>
      </c>
    </row>
    <row r="58" spans="1:9" x14ac:dyDescent="0.25">
      <c r="A58" s="61">
        <v>4</v>
      </c>
      <c r="B58" s="55" t="s">
        <v>85</v>
      </c>
      <c r="C58" s="131">
        <f>SUM(C59:C59)</f>
        <v>0</v>
      </c>
      <c r="D58" s="131">
        <f>SUM(D59:D59)</f>
        <v>2000</v>
      </c>
      <c r="E58" s="131">
        <f>SUM(E59:E59)</f>
        <v>2000</v>
      </c>
      <c r="F58" s="131">
        <f>SUM(F59:F59)</f>
        <v>2000</v>
      </c>
      <c r="G58" s="131">
        <f>SUM(G59:G59)</f>
        <v>2000</v>
      </c>
    </row>
    <row r="59" spans="1:9" x14ac:dyDescent="0.25">
      <c r="A59" s="60">
        <v>42</v>
      </c>
      <c r="B59" s="59" t="s">
        <v>28</v>
      </c>
      <c r="C59" s="132">
        <v>0</v>
      </c>
      <c r="D59" s="132">
        <v>2000</v>
      </c>
      <c r="E59" s="132">
        <v>2000</v>
      </c>
      <c r="F59" s="132">
        <v>2000</v>
      </c>
      <c r="G59" s="132">
        <v>2000</v>
      </c>
    </row>
    <row r="60" spans="1:9" ht="25.5" x14ac:dyDescent="0.25">
      <c r="A60" s="54" t="s">
        <v>80</v>
      </c>
      <c r="B60" s="53" t="s">
        <v>81</v>
      </c>
      <c r="C60" s="134">
        <f>C61+C72+C77+C82+C87+C92</f>
        <v>43261.73</v>
      </c>
      <c r="D60" s="134">
        <f>D61+D72+D77+D82+D87+D92</f>
        <v>28800</v>
      </c>
      <c r="E60" s="134">
        <f>E61+E72+E77+E82+E87+E92</f>
        <v>40700</v>
      </c>
      <c r="F60" s="134">
        <f>F61+F72+F77+F82+F87+F92</f>
        <v>39800</v>
      </c>
      <c r="G60" s="134">
        <f>G61+G72+G77+G82+G87+G92</f>
        <v>54200</v>
      </c>
      <c r="I60" s="72"/>
    </row>
    <row r="61" spans="1:9" x14ac:dyDescent="0.25">
      <c r="A61" s="56" t="s">
        <v>90</v>
      </c>
      <c r="B61" s="56"/>
      <c r="C61" s="128">
        <f>C62</f>
        <v>35308.9</v>
      </c>
      <c r="D61" s="128">
        <f>D62</f>
        <v>20000</v>
      </c>
      <c r="E61" s="128">
        <f>E62</f>
        <v>30000</v>
      </c>
      <c r="F61" s="128">
        <f>F62</f>
        <v>30000</v>
      </c>
      <c r="G61" s="128">
        <f>G62</f>
        <v>30000</v>
      </c>
    </row>
    <row r="62" spans="1:9" x14ac:dyDescent="0.25">
      <c r="A62" s="57" t="s">
        <v>82</v>
      </c>
      <c r="B62" s="57"/>
      <c r="C62" s="129">
        <f>C63+C66+C69</f>
        <v>35308.9</v>
      </c>
      <c r="D62" s="129">
        <f>D63+D66+D69</f>
        <v>20000</v>
      </c>
      <c r="E62" s="129">
        <f>E63+E66+E69</f>
        <v>30000</v>
      </c>
      <c r="F62" s="129">
        <f>F63+F66+F69</f>
        <v>30000</v>
      </c>
      <c r="G62" s="129">
        <f>G63+G66+G69</f>
        <v>30000</v>
      </c>
    </row>
    <row r="63" spans="1:9" x14ac:dyDescent="0.25">
      <c r="A63" s="58" t="s">
        <v>68</v>
      </c>
      <c r="B63" s="58"/>
      <c r="C63" s="130">
        <f>C64</f>
        <v>2654.45</v>
      </c>
      <c r="D63" s="130">
        <f>D64</f>
        <v>15000</v>
      </c>
      <c r="E63" s="130">
        <f>E64</f>
        <v>25000</v>
      </c>
      <c r="F63" s="130">
        <f>F64</f>
        <v>25000</v>
      </c>
      <c r="G63" s="130">
        <f>G64</f>
        <v>25000</v>
      </c>
    </row>
    <row r="64" spans="1:9" x14ac:dyDescent="0.25">
      <c r="A64" s="55" t="s">
        <v>69</v>
      </c>
      <c r="B64" s="55" t="s">
        <v>12</v>
      </c>
      <c r="C64" s="131">
        <f>SUM(C65:C65)</f>
        <v>2654.45</v>
      </c>
      <c r="D64" s="131">
        <f>SUM(D65:D65)</f>
        <v>15000</v>
      </c>
      <c r="E64" s="131">
        <f>SUM(E65:E65)</f>
        <v>25000</v>
      </c>
      <c r="F64" s="131">
        <f>SUM(F65:F65)</f>
        <v>25000</v>
      </c>
      <c r="G64" s="131">
        <f>SUM(G65:G65)</f>
        <v>25000</v>
      </c>
    </row>
    <row r="65" spans="1:7" x14ac:dyDescent="0.25">
      <c r="A65" s="59" t="s">
        <v>83</v>
      </c>
      <c r="B65" s="59" t="s">
        <v>73</v>
      </c>
      <c r="C65" s="132">
        <v>2654.45</v>
      </c>
      <c r="D65" s="132">
        <v>15000</v>
      </c>
      <c r="E65" s="132">
        <v>25000</v>
      </c>
      <c r="F65" s="132">
        <v>25000</v>
      </c>
      <c r="G65" s="132">
        <v>25000</v>
      </c>
    </row>
    <row r="66" spans="1:7" x14ac:dyDescent="0.25">
      <c r="A66" s="58" t="s">
        <v>312</v>
      </c>
      <c r="B66" s="58"/>
      <c r="C66" s="130">
        <f>C67</f>
        <v>7654.45</v>
      </c>
      <c r="D66" s="130">
        <f>D67</f>
        <v>5000</v>
      </c>
      <c r="E66" s="130">
        <f>E67</f>
        <v>5000</v>
      </c>
      <c r="F66" s="130">
        <f>F67</f>
        <v>5000</v>
      </c>
      <c r="G66" s="130">
        <f>G67</f>
        <v>5000</v>
      </c>
    </row>
    <row r="67" spans="1:7" x14ac:dyDescent="0.25">
      <c r="A67" s="55" t="s">
        <v>69</v>
      </c>
      <c r="B67" s="55" t="s">
        <v>12</v>
      </c>
      <c r="C67" s="131">
        <f>SUM(C68:C68)</f>
        <v>7654.45</v>
      </c>
      <c r="D67" s="131">
        <f>SUM(D68:D68)</f>
        <v>5000</v>
      </c>
      <c r="E67" s="131">
        <f>SUM(E68:E68)</f>
        <v>5000</v>
      </c>
      <c r="F67" s="131">
        <f>SUM(F68:F68)</f>
        <v>5000</v>
      </c>
      <c r="G67" s="131">
        <f>SUM(G68:G68)</f>
        <v>5000</v>
      </c>
    </row>
    <row r="68" spans="1:7" x14ac:dyDescent="0.25">
      <c r="A68" s="59" t="s">
        <v>83</v>
      </c>
      <c r="B68" s="59" t="s">
        <v>73</v>
      </c>
      <c r="C68" s="132">
        <v>7654.45</v>
      </c>
      <c r="D68" s="132">
        <v>5000</v>
      </c>
      <c r="E68" s="132">
        <v>5000</v>
      </c>
      <c r="F68" s="132">
        <v>5000</v>
      </c>
      <c r="G68" s="132">
        <v>5000</v>
      </c>
    </row>
    <row r="69" spans="1:7" x14ac:dyDescent="0.25">
      <c r="A69" s="58" t="s">
        <v>301</v>
      </c>
      <c r="B69" s="58"/>
      <c r="C69" s="130">
        <f>C70</f>
        <v>25000</v>
      </c>
      <c r="D69" s="130">
        <f>D70</f>
        <v>0</v>
      </c>
      <c r="E69" s="130">
        <f>E70</f>
        <v>0</v>
      </c>
      <c r="F69" s="130">
        <f>F70</f>
        <v>0</v>
      </c>
      <c r="G69" s="130">
        <f>G70</f>
        <v>0</v>
      </c>
    </row>
    <row r="70" spans="1:7" x14ac:dyDescent="0.25">
      <c r="A70" s="55" t="s">
        <v>69</v>
      </c>
      <c r="B70" s="55" t="s">
        <v>12</v>
      </c>
      <c r="C70" s="131">
        <f>SUM(C71:C71)</f>
        <v>25000</v>
      </c>
      <c r="D70" s="131">
        <f>SUM(D71:D71)</f>
        <v>0</v>
      </c>
      <c r="E70" s="131">
        <f>SUM(E71:E71)</f>
        <v>0</v>
      </c>
      <c r="F70" s="131">
        <f>SUM(F71:F71)</f>
        <v>0</v>
      </c>
      <c r="G70" s="131">
        <f>SUM(G71:G71)</f>
        <v>0</v>
      </c>
    </row>
    <row r="71" spans="1:7" x14ac:dyDescent="0.25">
      <c r="A71" s="59" t="s">
        <v>83</v>
      </c>
      <c r="B71" s="59" t="s">
        <v>73</v>
      </c>
      <c r="C71" s="132">
        <v>25000</v>
      </c>
      <c r="D71" s="132">
        <v>0</v>
      </c>
      <c r="E71" s="132">
        <v>0</v>
      </c>
      <c r="F71" s="132">
        <v>0</v>
      </c>
      <c r="G71" s="132">
        <v>0</v>
      </c>
    </row>
    <row r="72" spans="1:7" x14ac:dyDescent="0.25">
      <c r="A72" s="56" t="s">
        <v>91</v>
      </c>
      <c r="B72" s="56"/>
      <c r="C72" s="128">
        <f t="shared" ref="C72:G74" si="8">C73</f>
        <v>5280</v>
      </c>
      <c r="D72" s="128">
        <f t="shared" si="8"/>
        <v>5000</v>
      </c>
      <c r="E72" s="128">
        <f t="shared" si="8"/>
        <v>7500</v>
      </c>
      <c r="F72" s="128">
        <f t="shared" si="8"/>
        <v>7500</v>
      </c>
      <c r="G72" s="128">
        <f t="shared" si="8"/>
        <v>7500</v>
      </c>
    </row>
    <row r="73" spans="1:7" x14ac:dyDescent="0.25">
      <c r="A73" s="57" t="s">
        <v>82</v>
      </c>
      <c r="B73" s="57"/>
      <c r="C73" s="129">
        <f t="shared" si="8"/>
        <v>5280</v>
      </c>
      <c r="D73" s="129">
        <f t="shared" si="8"/>
        <v>5000</v>
      </c>
      <c r="E73" s="129">
        <f t="shared" si="8"/>
        <v>7500</v>
      </c>
      <c r="F73" s="129">
        <f t="shared" si="8"/>
        <v>7500</v>
      </c>
      <c r="G73" s="129">
        <f t="shared" si="8"/>
        <v>7500</v>
      </c>
    </row>
    <row r="74" spans="1:7" x14ac:dyDescent="0.25">
      <c r="A74" s="58" t="s">
        <v>68</v>
      </c>
      <c r="B74" s="58"/>
      <c r="C74" s="130">
        <f t="shared" si="8"/>
        <v>5280</v>
      </c>
      <c r="D74" s="130">
        <f t="shared" si="8"/>
        <v>5000</v>
      </c>
      <c r="E74" s="130">
        <f t="shared" si="8"/>
        <v>7500</v>
      </c>
      <c r="F74" s="130">
        <f t="shared" si="8"/>
        <v>7500</v>
      </c>
      <c r="G74" s="130">
        <f t="shared" si="8"/>
        <v>7500</v>
      </c>
    </row>
    <row r="75" spans="1:7" x14ac:dyDescent="0.25">
      <c r="A75" s="55" t="s">
        <v>69</v>
      </c>
      <c r="B75" s="55" t="s">
        <v>12</v>
      </c>
      <c r="C75" s="131">
        <f>SUM(C76:C76)</f>
        <v>5280</v>
      </c>
      <c r="D75" s="131">
        <f>SUM(D76:D76)</f>
        <v>5000</v>
      </c>
      <c r="E75" s="131">
        <f>SUM(E76:E76)</f>
        <v>7500</v>
      </c>
      <c r="F75" s="131">
        <f>SUM(F76:F76)</f>
        <v>7500</v>
      </c>
      <c r="G75" s="131">
        <f>SUM(G76:G76)</f>
        <v>7500</v>
      </c>
    </row>
    <row r="76" spans="1:7" x14ac:dyDescent="0.25">
      <c r="A76" s="59" t="s">
        <v>83</v>
      </c>
      <c r="B76" s="59" t="s">
        <v>73</v>
      </c>
      <c r="C76" s="132">
        <v>5280</v>
      </c>
      <c r="D76" s="132">
        <v>5000</v>
      </c>
      <c r="E76" s="132">
        <v>7500</v>
      </c>
      <c r="F76" s="132">
        <v>7500</v>
      </c>
      <c r="G76" s="132">
        <v>7500</v>
      </c>
    </row>
    <row r="77" spans="1:7" x14ac:dyDescent="0.25">
      <c r="A77" s="56" t="s">
        <v>92</v>
      </c>
      <c r="B77" s="56"/>
      <c r="C77" s="128">
        <f t="shared" ref="C77:G79" si="9">C78</f>
        <v>0</v>
      </c>
      <c r="D77" s="128">
        <f t="shared" si="9"/>
        <v>900</v>
      </c>
      <c r="E77" s="128">
        <f t="shared" si="9"/>
        <v>1000</v>
      </c>
      <c r="F77" s="128">
        <f t="shared" si="9"/>
        <v>900</v>
      </c>
      <c r="G77" s="128">
        <f t="shared" si="9"/>
        <v>9000</v>
      </c>
    </row>
    <row r="78" spans="1:7" x14ac:dyDescent="0.25">
      <c r="A78" s="57" t="s">
        <v>84</v>
      </c>
      <c r="B78" s="57"/>
      <c r="C78" s="129">
        <f t="shared" si="9"/>
        <v>0</v>
      </c>
      <c r="D78" s="129">
        <f t="shared" si="9"/>
        <v>900</v>
      </c>
      <c r="E78" s="129">
        <f t="shared" si="9"/>
        <v>1000</v>
      </c>
      <c r="F78" s="129">
        <f t="shared" si="9"/>
        <v>900</v>
      </c>
      <c r="G78" s="129">
        <f t="shared" si="9"/>
        <v>9000</v>
      </c>
    </row>
    <row r="79" spans="1:7" x14ac:dyDescent="0.25">
      <c r="A79" s="58" t="s">
        <v>68</v>
      </c>
      <c r="B79" s="58"/>
      <c r="C79" s="130">
        <f t="shared" si="9"/>
        <v>0</v>
      </c>
      <c r="D79" s="130">
        <f t="shared" si="9"/>
        <v>900</v>
      </c>
      <c r="E79" s="130">
        <f t="shared" si="9"/>
        <v>1000</v>
      </c>
      <c r="F79" s="130">
        <f t="shared" si="9"/>
        <v>900</v>
      </c>
      <c r="G79" s="130">
        <f t="shared" si="9"/>
        <v>9000</v>
      </c>
    </row>
    <row r="80" spans="1:7" x14ac:dyDescent="0.25">
      <c r="A80" s="55" t="s">
        <v>69</v>
      </c>
      <c r="B80" s="55" t="s">
        <v>12</v>
      </c>
      <c r="C80" s="131">
        <f>SUM(C81:C81)</f>
        <v>0</v>
      </c>
      <c r="D80" s="131">
        <f>SUM(D81:D81)</f>
        <v>900</v>
      </c>
      <c r="E80" s="131">
        <f>SUM(E81:E81)</f>
        <v>1000</v>
      </c>
      <c r="F80" s="131">
        <f>SUM(F81:F81)</f>
        <v>900</v>
      </c>
      <c r="G80" s="131">
        <f>SUM(G81:G81)</f>
        <v>9000</v>
      </c>
    </row>
    <row r="81" spans="1:7" x14ac:dyDescent="0.25">
      <c r="A81" s="59" t="s">
        <v>83</v>
      </c>
      <c r="B81" s="59" t="s">
        <v>73</v>
      </c>
      <c r="C81" s="132">
        <v>0</v>
      </c>
      <c r="D81" s="132">
        <v>900</v>
      </c>
      <c r="E81" s="132">
        <v>1000</v>
      </c>
      <c r="F81" s="132">
        <v>900</v>
      </c>
      <c r="G81" s="132">
        <v>9000</v>
      </c>
    </row>
    <row r="82" spans="1:7" x14ac:dyDescent="0.25">
      <c r="A82" s="56" t="s">
        <v>93</v>
      </c>
      <c r="B82" s="56"/>
      <c r="C82" s="128">
        <f t="shared" ref="C82:G84" si="10">C83</f>
        <v>1311.05</v>
      </c>
      <c r="D82" s="128">
        <f t="shared" si="10"/>
        <v>700</v>
      </c>
      <c r="E82" s="128">
        <f t="shared" si="10"/>
        <v>1500</v>
      </c>
      <c r="F82" s="128">
        <f t="shared" si="10"/>
        <v>700</v>
      </c>
      <c r="G82" s="128">
        <f t="shared" si="10"/>
        <v>700</v>
      </c>
    </row>
    <row r="83" spans="1:7" x14ac:dyDescent="0.25">
      <c r="A83" s="57" t="s">
        <v>84</v>
      </c>
      <c r="B83" s="57"/>
      <c r="C83" s="129">
        <f t="shared" si="10"/>
        <v>1311.05</v>
      </c>
      <c r="D83" s="129">
        <f t="shared" si="10"/>
        <v>700</v>
      </c>
      <c r="E83" s="129">
        <f t="shared" si="10"/>
        <v>1500</v>
      </c>
      <c r="F83" s="129">
        <f t="shared" si="10"/>
        <v>700</v>
      </c>
      <c r="G83" s="129">
        <f t="shared" si="10"/>
        <v>700</v>
      </c>
    </row>
    <row r="84" spans="1:7" x14ac:dyDescent="0.25">
      <c r="A84" s="58" t="s">
        <v>68</v>
      </c>
      <c r="B84" s="58"/>
      <c r="C84" s="130">
        <f t="shared" si="10"/>
        <v>1311.05</v>
      </c>
      <c r="D84" s="130">
        <f t="shared" si="10"/>
        <v>700</v>
      </c>
      <c r="E84" s="130">
        <f t="shared" si="10"/>
        <v>1500</v>
      </c>
      <c r="F84" s="130">
        <f t="shared" si="10"/>
        <v>700</v>
      </c>
      <c r="G84" s="130">
        <f t="shared" si="10"/>
        <v>700</v>
      </c>
    </row>
    <row r="85" spans="1:7" x14ac:dyDescent="0.25">
      <c r="A85" s="55" t="s">
        <v>69</v>
      </c>
      <c r="B85" s="55" t="s">
        <v>12</v>
      </c>
      <c r="C85" s="131">
        <f>SUM(C86:C86)</f>
        <v>1311.05</v>
      </c>
      <c r="D85" s="131">
        <f>SUM(D86:D86)</f>
        <v>700</v>
      </c>
      <c r="E85" s="131">
        <f>SUM(E86:E86)</f>
        <v>1500</v>
      </c>
      <c r="F85" s="131">
        <f>SUM(F86:F86)</f>
        <v>700</v>
      </c>
      <c r="G85" s="131">
        <f>SUM(G86:G86)</f>
        <v>700</v>
      </c>
    </row>
    <row r="86" spans="1:7" x14ac:dyDescent="0.25">
      <c r="A86" s="59" t="s">
        <v>83</v>
      </c>
      <c r="B86" s="59" t="s">
        <v>73</v>
      </c>
      <c r="C86" s="132">
        <v>1311.05</v>
      </c>
      <c r="D86" s="132">
        <v>700</v>
      </c>
      <c r="E86" s="132">
        <v>1500</v>
      </c>
      <c r="F86" s="132">
        <v>700</v>
      </c>
      <c r="G86" s="132">
        <v>700</v>
      </c>
    </row>
    <row r="87" spans="1:7" x14ac:dyDescent="0.25">
      <c r="A87" s="56" t="s">
        <v>94</v>
      </c>
      <c r="B87" s="56"/>
      <c r="C87" s="128">
        <f t="shared" ref="C87:G89" si="11">C88</f>
        <v>1361.78</v>
      </c>
      <c r="D87" s="128">
        <f t="shared" si="11"/>
        <v>700</v>
      </c>
      <c r="E87" s="128">
        <f t="shared" si="11"/>
        <v>700</v>
      </c>
      <c r="F87" s="128">
        <f t="shared" si="11"/>
        <v>700</v>
      </c>
      <c r="G87" s="128">
        <f t="shared" si="11"/>
        <v>7000</v>
      </c>
    </row>
    <row r="88" spans="1:7" x14ac:dyDescent="0.25">
      <c r="A88" s="57" t="s">
        <v>84</v>
      </c>
      <c r="B88" s="57"/>
      <c r="C88" s="129">
        <f t="shared" si="11"/>
        <v>1361.78</v>
      </c>
      <c r="D88" s="129">
        <f t="shared" si="11"/>
        <v>700</v>
      </c>
      <c r="E88" s="129">
        <f t="shared" si="11"/>
        <v>700</v>
      </c>
      <c r="F88" s="129">
        <f t="shared" si="11"/>
        <v>700</v>
      </c>
      <c r="G88" s="129">
        <f t="shared" si="11"/>
        <v>7000</v>
      </c>
    </row>
    <row r="89" spans="1:7" x14ac:dyDescent="0.25">
      <c r="A89" s="58" t="s">
        <v>68</v>
      </c>
      <c r="B89" s="58"/>
      <c r="C89" s="130">
        <f t="shared" si="11"/>
        <v>1361.78</v>
      </c>
      <c r="D89" s="130">
        <f t="shared" si="11"/>
        <v>700</v>
      </c>
      <c r="E89" s="130">
        <f t="shared" si="11"/>
        <v>700</v>
      </c>
      <c r="F89" s="130">
        <f t="shared" si="11"/>
        <v>700</v>
      </c>
      <c r="G89" s="130">
        <f t="shared" si="11"/>
        <v>7000</v>
      </c>
    </row>
    <row r="90" spans="1:7" x14ac:dyDescent="0.25">
      <c r="A90" s="55" t="s">
        <v>69</v>
      </c>
      <c r="B90" s="55" t="s">
        <v>12</v>
      </c>
      <c r="C90" s="131">
        <f>SUM(C91:C91)</f>
        <v>1361.78</v>
      </c>
      <c r="D90" s="131">
        <f>SUM(D91:D91)</f>
        <v>700</v>
      </c>
      <c r="E90" s="131">
        <f>SUM(E91:E91)</f>
        <v>700</v>
      </c>
      <c r="F90" s="131">
        <f>SUM(F91:F91)</f>
        <v>700</v>
      </c>
      <c r="G90" s="131">
        <f>SUM(G91:G91)</f>
        <v>7000</v>
      </c>
    </row>
    <row r="91" spans="1:7" x14ac:dyDescent="0.25">
      <c r="A91" s="59" t="s">
        <v>83</v>
      </c>
      <c r="B91" s="59" t="s">
        <v>73</v>
      </c>
      <c r="C91" s="132">
        <v>1361.78</v>
      </c>
      <c r="D91" s="132">
        <v>700</v>
      </c>
      <c r="E91" s="132">
        <v>700</v>
      </c>
      <c r="F91" s="132">
        <v>700</v>
      </c>
      <c r="G91" s="132">
        <v>7000</v>
      </c>
    </row>
    <row r="92" spans="1:7" x14ac:dyDescent="0.25">
      <c r="A92" s="56" t="s">
        <v>95</v>
      </c>
      <c r="B92" s="56"/>
      <c r="C92" s="128">
        <f t="shared" ref="C92:G93" si="12">C93</f>
        <v>0</v>
      </c>
      <c r="D92" s="128">
        <f t="shared" si="12"/>
        <v>1500</v>
      </c>
      <c r="E92" s="128">
        <f t="shared" si="12"/>
        <v>0</v>
      </c>
      <c r="F92" s="128">
        <f t="shared" si="12"/>
        <v>0</v>
      </c>
      <c r="G92" s="128">
        <f t="shared" si="12"/>
        <v>0</v>
      </c>
    </row>
    <row r="93" spans="1:7" x14ac:dyDescent="0.25">
      <c r="A93" s="57" t="s">
        <v>84</v>
      </c>
      <c r="B93" s="57"/>
      <c r="C93" s="129">
        <f t="shared" si="12"/>
        <v>0</v>
      </c>
      <c r="D93" s="129">
        <f t="shared" si="12"/>
        <v>1500</v>
      </c>
      <c r="E93" s="129">
        <f t="shared" si="12"/>
        <v>0</v>
      </c>
      <c r="F93" s="129">
        <f t="shared" si="12"/>
        <v>0</v>
      </c>
      <c r="G93" s="129">
        <f t="shared" si="12"/>
        <v>0</v>
      </c>
    </row>
    <row r="94" spans="1:7" x14ac:dyDescent="0.25">
      <c r="A94" s="58" t="s">
        <v>68</v>
      </c>
      <c r="B94" s="58"/>
      <c r="C94" s="130">
        <f>C95+C97</f>
        <v>0</v>
      </c>
      <c r="D94" s="130">
        <f>D95+D97</f>
        <v>1500</v>
      </c>
      <c r="E94" s="130">
        <f>E95+E97</f>
        <v>0</v>
      </c>
      <c r="F94" s="130">
        <f>F95+F97</f>
        <v>0</v>
      </c>
      <c r="G94" s="130">
        <f>G95+G97</f>
        <v>0</v>
      </c>
    </row>
    <row r="95" spans="1:7" x14ac:dyDescent="0.25">
      <c r="A95" s="55" t="s">
        <v>69</v>
      </c>
      <c r="B95" s="55" t="s">
        <v>12</v>
      </c>
      <c r="C95" s="131">
        <f>SUM(C96:C96)</f>
        <v>0</v>
      </c>
      <c r="D95" s="131">
        <f>SUM(D96:D96)</f>
        <v>1500</v>
      </c>
      <c r="E95" s="131">
        <f>SUM(E96:E96)</f>
        <v>0</v>
      </c>
      <c r="F95" s="131">
        <f>SUM(F96:F96)</f>
        <v>0</v>
      </c>
      <c r="G95" s="131">
        <f>SUM(G96:G96)</f>
        <v>0</v>
      </c>
    </row>
    <row r="96" spans="1:7" x14ac:dyDescent="0.25">
      <c r="A96" s="59" t="s">
        <v>83</v>
      </c>
      <c r="B96" s="59" t="s">
        <v>73</v>
      </c>
      <c r="C96" s="132">
        <v>0</v>
      </c>
      <c r="D96" s="132">
        <v>1500</v>
      </c>
      <c r="E96" s="132">
        <v>0</v>
      </c>
      <c r="F96" s="132">
        <v>0</v>
      </c>
      <c r="G96" s="132">
        <v>0</v>
      </c>
    </row>
    <row r="97" spans="1:7" x14ac:dyDescent="0.25">
      <c r="A97" s="61">
        <v>4</v>
      </c>
      <c r="B97" s="55" t="s">
        <v>85</v>
      </c>
      <c r="C97" s="131">
        <f>SUM(C98:C98)</f>
        <v>0</v>
      </c>
      <c r="D97" s="131">
        <f>SUM(D98:D98)</f>
        <v>0</v>
      </c>
      <c r="E97" s="131">
        <f>SUM(E98:E98)</f>
        <v>0</v>
      </c>
      <c r="F97" s="131">
        <f>SUM(F98:F98)</f>
        <v>0</v>
      </c>
      <c r="G97" s="131">
        <f>SUM(G98:G98)</f>
        <v>0</v>
      </c>
    </row>
    <row r="98" spans="1:7" x14ac:dyDescent="0.25">
      <c r="A98" s="60">
        <v>42</v>
      </c>
      <c r="B98" s="59" t="s">
        <v>28</v>
      </c>
      <c r="C98" s="132">
        <v>0</v>
      </c>
      <c r="D98" s="132"/>
      <c r="E98" s="132">
        <v>0</v>
      </c>
      <c r="F98" s="132"/>
      <c r="G98" s="132"/>
    </row>
    <row r="99" spans="1:7" ht="25.5" x14ac:dyDescent="0.25">
      <c r="A99" s="54" t="s">
        <v>97</v>
      </c>
      <c r="B99" s="53" t="s">
        <v>98</v>
      </c>
      <c r="C99" s="134">
        <f>C100+C115+C123+C136+C149</f>
        <v>100449.84000000001</v>
      </c>
      <c r="D99" s="134">
        <f>D100+D115+D123+D136+D149</f>
        <v>135000</v>
      </c>
      <c r="E99" s="134">
        <f>E100+E115+E123+E136+E149</f>
        <v>135000</v>
      </c>
      <c r="F99" s="134">
        <f>F100+F115+F123+F136+F149</f>
        <v>155000</v>
      </c>
      <c r="G99" s="134">
        <f>G100+G115+G123+G136+G149</f>
        <v>170000</v>
      </c>
    </row>
    <row r="100" spans="1:7" x14ac:dyDescent="0.25">
      <c r="A100" s="56" t="s">
        <v>100</v>
      </c>
      <c r="B100" s="56"/>
      <c r="C100" s="128">
        <f>C101</f>
        <v>56289.7</v>
      </c>
      <c r="D100" s="128">
        <f>D101</f>
        <v>80000</v>
      </c>
      <c r="E100" s="128">
        <f>E101</f>
        <v>80000</v>
      </c>
      <c r="F100" s="128">
        <f>F101</f>
        <v>100000</v>
      </c>
      <c r="G100" s="128">
        <f>G101</f>
        <v>100000</v>
      </c>
    </row>
    <row r="101" spans="1:7" x14ac:dyDescent="0.25">
      <c r="A101" s="57" t="s">
        <v>101</v>
      </c>
      <c r="B101" s="57"/>
      <c r="C101" s="129">
        <f>C102+C107+C112</f>
        <v>56289.7</v>
      </c>
      <c r="D101" s="129">
        <f>D102+D107+D112</f>
        <v>80000</v>
      </c>
      <c r="E101" s="129">
        <f>E102+E107+E112</f>
        <v>80000</v>
      </c>
      <c r="F101" s="129">
        <f>F102+F107+F112</f>
        <v>100000</v>
      </c>
      <c r="G101" s="129">
        <f>G102+G107+G112</f>
        <v>100000</v>
      </c>
    </row>
    <row r="102" spans="1:7" x14ac:dyDescent="0.25">
      <c r="A102" s="58" t="s">
        <v>313</v>
      </c>
      <c r="B102" s="58"/>
      <c r="C102" s="130">
        <f>C103+C105</f>
        <v>1200</v>
      </c>
      <c r="D102" s="130">
        <f>D103+D105</f>
        <v>45000</v>
      </c>
      <c r="E102" s="130">
        <f>E103+E105</f>
        <v>45000</v>
      </c>
      <c r="F102" s="130">
        <f>F103+F105</f>
        <v>50000</v>
      </c>
      <c r="G102" s="130">
        <f>G103+G105</f>
        <v>50000</v>
      </c>
    </row>
    <row r="103" spans="1:7" x14ac:dyDescent="0.25">
      <c r="A103" s="55" t="s">
        <v>69</v>
      </c>
      <c r="B103" s="55" t="s">
        <v>12</v>
      </c>
      <c r="C103" s="131">
        <f>SUM(C104:C104)</f>
        <v>1200</v>
      </c>
      <c r="D103" s="131">
        <f>SUM(D104:D104)</f>
        <v>45000</v>
      </c>
      <c r="E103" s="131">
        <f>SUM(E104:E104)</f>
        <v>45000</v>
      </c>
      <c r="F103" s="131">
        <f>SUM(F104:F104)</f>
        <v>50000</v>
      </c>
      <c r="G103" s="131">
        <f>SUM(G104:G104)</f>
        <v>50000</v>
      </c>
    </row>
    <row r="104" spans="1:7" x14ac:dyDescent="0.25">
      <c r="A104" s="59" t="s">
        <v>71</v>
      </c>
      <c r="B104" s="59" t="s">
        <v>23</v>
      </c>
      <c r="C104" s="132">
        <v>1200</v>
      </c>
      <c r="D104" s="132">
        <v>45000</v>
      </c>
      <c r="E104" s="132">
        <v>45000</v>
      </c>
      <c r="F104" s="132">
        <v>50000</v>
      </c>
      <c r="G104" s="132">
        <v>50000</v>
      </c>
    </row>
    <row r="105" spans="1:7" x14ac:dyDescent="0.25">
      <c r="A105" s="61">
        <v>4</v>
      </c>
      <c r="B105" s="55" t="s">
        <v>85</v>
      </c>
      <c r="C105" s="131">
        <f>SUM(C106:C106)</f>
        <v>0</v>
      </c>
      <c r="D105" s="131">
        <f>SUM(D106:D106)</f>
        <v>0</v>
      </c>
      <c r="E105" s="131">
        <f>SUM(E106:E106)</f>
        <v>0</v>
      </c>
      <c r="F105" s="131">
        <f>SUM(F106:F106)</f>
        <v>0</v>
      </c>
      <c r="G105" s="131">
        <f>SUM(G106:G106)</f>
        <v>0</v>
      </c>
    </row>
    <row r="106" spans="1:7" x14ac:dyDescent="0.25">
      <c r="A106" s="60">
        <v>42</v>
      </c>
      <c r="B106" s="59" t="s">
        <v>28</v>
      </c>
      <c r="C106" s="132">
        <v>0</v>
      </c>
      <c r="D106" s="132">
        <v>0</v>
      </c>
      <c r="E106" s="132">
        <v>0</v>
      </c>
      <c r="F106" s="132"/>
      <c r="G106" s="132"/>
    </row>
    <row r="107" spans="1:7" x14ac:dyDescent="0.25">
      <c r="A107" s="58" t="s">
        <v>301</v>
      </c>
      <c r="B107" s="58"/>
      <c r="C107" s="130">
        <f>C108+C110</f>
        <v>55089.7</v>
      </c>
      <c r="D107" s="130">
        <f>D108+D110</f>
        <v>35000</v>
      </c>
      <c r="E107" s="130">
        <f>E108+E110</f>
        <v>35000</v>
      </c>
      <c r="F107" s="130">
        <f>F108+F110</f>
        <v>50000</v>
      </c>
      <c r="G107" s="130">
        <f>G108+G110</f>
        <v>50000</v>
      </c>
    </row>
    <row r="108" spans="1:7" x14ac:dyDescent="0.25">
      <c r="A108" s="55" t="s">
        <v>69</v>
      </c>
      <c r="B108" s="55" t="s">
        <v>12</v>
      </c>
      <c r="C108" s="131">
        <f>SUM(C109:C109)</f>
        <v>55089.7</v>
      </c>
      <c r="D108" s="131">
        <f>SUM(D109:D109)</f>
        <v>35000</v>
      </c>
      <c r="E108" s="131">
        <f>SUM(E109:E109)</f>
        <v>35000</v>
      </c>
      <c r="F108" s="131">
        <f>SUM(F109:F109)</f>
        <v>50000</v>
      </c>
      <c r="G108" s="131">
        <f>SUM(G109:G109)</f>
        <v>50000</v>
      </c>
    </row>
    <row r="109" spans="1:7" x14ac:dyDescent="0.25">
      <c r="A109" s="59" t="s">
        <v>71</v>
      </c>
      <c r="B109" s="59" t="s">
        <v>23</v>
      </c>
      <c r="C109" s="132">
        <v>55089.7</v>
      </c>
      <c r="D109" s="132">
        <v>35000</v>
      </c>
      <c r="E109" s="132">
        <v>35000</v>
      </c>
      <c r="F109" s="132">
        <v>50000</v>
      </c>
      <c r="G109" s="132">
        <v>50000</v>
      </c>
    </row>
    <row r="110" spans="1:7" x14ac:dyDescent="0.25">
      <c r="A110" s="61">
        <v>4</v>
      </c>
      <c r="B110" s="55" t="s">
        <v>85</v>
      </c>
      <c r="C110" s="131">
        <f>SUM(C111:C111)</f>
        <v>0</v>
      </c>
      <c r="D110" s="131">
        <f>SUM(D111:D111)</f>
        <v>0</v>
      </c>
      <c r="E110" s="131">
        <f>SUM(E111:E111)</f>
        <v>0</v>
      </c>
      <c r="F110" s="131">
        <f>SUM(F111:F111)</f>
        <v>0</v>
      </c>
      <c r="G110" s="131">
        <f>SUM(G111:G111)</f>
        <v>0</v>
      </c>
    </row>
    <row r="111" spans="1:7" x14ac:dyDescent="0.25">
      <c r="A111" s="60">
        <v>42</v>
      </c>
      <c r="B111" s="59" t="s">
        <v>28</v>
      </c>
      <c r="C111" s="132">
        <v>0</v>
      </c>
      <c r="D111" s="132">
        <v>0</v>
      </c>
      <c r="E111" s="132">
        <v>0</v>
      </c>
      <c r="F111" s="132"/>
      <c r="G111" s="132"/>
    </row>
    <row r="112" spans="1:7" x14ac:dyDescent="0.25">
      <c r="A112" s="58" t="s">
        <v>68</v>
      </c>
      <c r="B112" s="58"/>
      <c r="C112" s="130">
        <f>C113</f>
        <v>0</v>
      </c>
      <c r="D112" s="130">
        <f>D113</f>
        <v>0</v>
      </c>
      <c r="E112" s="130">
        <f>E113</f>
        <v>0</v>
      </c>
      <c r="F112" s="130">
        <f>F113</f>
        <v>0</v>
      </c>
      <c r="G112" s="130">
        <f>G113</f>
        <v>0</v>
      </c>
    </row>
    <row r="113" spans="1:7" x14ac:dyDescent="0.25">
      <c r="A113" s="61">
        <v>4</v>
      </c>
      <c r="B113" s="55" t="s">
        <v>85</v>
      </c>
      <c r="C113" s="131">
        <f>SUM(C114:C114)</f>
        <v>0</v>
      </c>
      <c r="D113" s="131">
        <f>SUM(D114:D114)</f>
        <v>0</v>
      </c>
      <c r="E113" s="131">
        <f>SUM(E114:E114)</f>
        <v>0</v>
      </c>
      <c r="F113" s="131">
        <f>SUM(F114:F114)</f>
        <v>0</v>
      </c>
      <c r="G113" s="131">
        <f>SUM(G114:G114)</f>
        <v>0</v>
      </c>
    </row>
    <row r="114" spans="1:7" x14ac:dyDescent="0.25">
      <c r="A114" s="60">
        <v>42</v>
      </c>
      <c r="B114" s="59" t="s">
        <v>28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</row>
    <row r="115" spans="1:7" x14ac:dyDescent="0.25">
      <c r="A115" s="56" t="s">
        <v>102</v>
      </c>
      <c r="B115" s="56"/>
      <c r="C115" s="128">
        <f>C116</f>
        <v>13490</v>
      </c>
      <c r="D115" s="128">
        <f>D116</f>
        <v>15000</v>
      </c>
      <c r="E115" s="128">
        <f>E116</f>
        <v>15000</v>
      </c>
      <c r="F115" s="128">
        <f>F116</f>
        <v>15000</v>
      </c>
      <c r="G115" s="128">
        <f>G116</f>
        <v>15000</v>
      </c>
    </row>
    <row r="116" spans="1:7" x14ac:dyDescent="0.25">
      <c r="A116" s="57" t="s">
        <v>101</v>
      </c>
      <c r="B116" s="57"/>
      <c r="C116" s="129">
        <f>C117+C120</f>
        <v>13490</v>
      </c>
      <c r="D116" s="129">
        <f>D117+D120</f>
        <v>15000</v>
      </c>
      <c r="E116" s="129">
        <f>E117+E120</f>
        <v>15000</v>
      </c>
      <c r="F116" s="129">
        <f>F117+F120</f>
        <v>15000</v>
      </c>
      <c r="G116" s="129">
        <f>G117+G120</f>
        <v>15000</v>
      </c>
    </row>
    <row r="117" spans="1:7" x14ac:dyDescent="0.25">
      <c r="A117" s="58" t="s">
        <v>312</v>
      </c>
      <c r="B117" s="58"/>
      <c r="C117" s="130">
        <f>C118</f>
        <v>13490</v>
      </c>
      <c r="D117" s="130">
        <f>D118</f>
        <v>9000</v>
      </c>
      <c r="E117" s="130">
        <f>E118</f>
        <v>10000</v>
      </c>
      <c r="F117" s="130">
        <f>F118</f>
        <v>10000</v>
      </c>
      <c r="G117" s="130">
        <f>G118</f>
        <v>10000</v>
      </c>
    </row>
    <row r="118" spans="1:7" x14ac:dyDescent="0.25">
      <c r="A118" s="55" t="s">
        <v>69</v>
      </c>
      <c r="B118" s="55" t="s">
        <v>12</v>
      </c>
      <c r="C118" s="131">
        <f>SUM(C119:C119)</f>
        <v>13490</v>
      </c>
      <c r="D118" s="131">
        <f>SUM(D119:D119)</f>
        <v>9000</v>
      </c>
      <c r="E118" s="131">
        <f>SUM(E119:E119)</f>
        <v>10000</v>
      </c>
      <c r="F118" s="131">
        <f>SUM(F119:F119)</f>
        <v>10000</v>
      </c>
      <c r="G118" s="131">
        <f>SUM(G119:G119)</f>
        <v>10000</v>
      </c>
    </row>
    <row r="119" spans="1:7" x14ac:dyDescent="0.25">
      <c r="A119" s="59" t="s">
        <v>71</v>
      </c>
      <c r="B119" s="59" t="s">
        <v>23</v>
      </c>
      <c r="C119" s="132">
        <v>13490</v>
      </c>
      <c r="D119" s="132">
        <v>9000</v>
      </c>
      <c r="E119" s="132">
        <v>10000</v>
      </c>
      <c r="F119" s="132">
        <v>10000</v>
      </c>
      <c r="G119" s="132">
        <v>10000</v>
      </c>
    </row>
    <row r="120" spans="1:7" x14ac:dyDescent="0.25">
      <c r="A120" s="58" t="s">
        <v>314</v>
      </c>
      <c r="B120" s="58"/>
      <c r="C120" s="130">
        <f>C121</f>
        <v>0</v>
      </c>
      <c r="D120" s="130">
        <f>D121</f>
        <v>6000</v>
      </c>
      <c r="E120" s="130">
        <f>E121</f>
        <v>5000</v>
      </c>
      <c r="F120" s="130">
        <f>F121</f>
        <v>5000</v>
      </c>
      <c r="G120" s="130">
        <f>G121</f>
        <v>5000</v>
      </c>
    </row>
    <row r="121" spans="1:7" x14ac:dyDescent="0.25">
      <c r="A121" s="55" t="s">
        <v>69</v>
      </c>
      <c r="B121" s="55" t="s">
        <v>12</v>
      </c>
      <c r="C121" s="131">
        <f>SUM(C122:C122)</f>
        <v>0</v>
      </c>
      <c r="D121" s="131">
        <f>SUM(D122:D122)</f>
        <v>6000</v>
      </c>
      <c r="E121" s="131">
        <f>SUM(E122:E122)</f>
        <v>5000</v>
      </c>
      <c r="F121" s="131">
        <f>SUM(F122:F122)</f>
        <v>5000</v>
      </c>
      <c r="G121" s="131">
        <f>SUM(G122:G122)</f>
        <v>5000</v>
      </c>
    </row>
    <row r="122" spans="1:7" x14ac:dyDescent="0.25">
      <c r="A122" s="59" t="s">
        <v>71</v>
      </c>
      <c r="B122" s="59" t="s">
        <v>23</v>
      </c>
      <c r="C122" s="133"/>
      <c r="D122" s="132">
        <v>6000</v>
      </c>
      <c r="E122" s="132">
        <v>5000</v>
      </c>
      <c r="F122" s="132">
        <v>5000</v>
      </c>
      <c r="G122" s="132">
        <v>5000</v>
      </c>
    </row>
    <row r="123" spans="1:7" x14ac:dyDescent="0.25">
      <c r="A123" s="56" t="s">
        <v>103</v>
      </c>
      <c r="B123" s="56"/>
      <c r="C123" s="128">
        <f>C124</f>
        <v>14620.13</v>
      </c>
      <c r="D123" s="128">
        <f>D124</f>
        <v>12000</v>
      </c>
      <c r="E123" s="128">
        <f>E124</f>
        <v>10000</v>
      </c>
      <c r="F123" s="128">
        <f>F124</f>
        <v>10000</v>
      </c>
      <c r="G123" s="128">
        <f>G124</f>
        <v>10000</v>
      </c>
    </row>
    <row r="124" spans="1:7" x14ac:dyDescent="0.25">
      <c r="A124" s="57" t="s">
        <v>89</v>
      </c>
      <c r="B124" s="57"/>
      <c r="C124" s="129">
        <f>C125+C130+C133</f>
        <v>14620.13</v>
      </c>
      <c r="D124" s="129">
        <f>D125+D130+D133</f>
        <v>12000</v>
      </c>
      <c r="E124" s="129">
        <f>E125+E130+E133</f>
        <v>10000</v>
      </c>
      <c r="F124" s="129">
        <f>F125+F130+F133</f>
        <v>10000</v>
      </c>
      <c r="G124" s="129">
        <f>G125+G130+G133</f>
        <v>10000</v>
      </c>
    </row>
    <row r="125" spans="1:7" x14ac:dyDescent="0.25">
      <c r="A125" s="58" t="s">
        <v>313</v>
      </c>
      <c r="B125" s="58"/>
      <c r="C125" s="130">
        <f>C126+C128</f>
        <v>6858.69</v>
      </c>
      <c r="D125" s="130">
        <f>D126+D128</f>
        <v>9000</v>
      </c>
      <c r="E125" s="130">
        <f>E126+E128</f>
        <v>5000</v>
      </c>
      <c r="F125" s="130">
        <f>F126+F128</f>
        <v>5000</v>
      </c>
      <c r="G125" s="130">
        <f>G126+G128</f>
        <v>5000</v>
      </c>
    </row>
    <row r="126" spans="1:7" x14ac:dyDescent="0.25">
      <c r="A126" s="55" t="s">
        <v>69</v>
      </c>
      <c r="B126" s="55" t="s">
        <v>12</v>
      </c>
      <c r="C126" s="131">
        <f>SUM(C127:C127)</f>
        <v>6248.41</v>
      </c>
      <c r="D126" s="131">
        <f>SUM(D127:D127)</f>
        <v>9000</v>
      </c>
      <c r="E126" s="131">
        <f>SUM(E127:E127)</f>
        <v>5000</v>
      </c>
      <c r="F126" s="131">
        <f>SUM(F127:F127)</f>
        <v>5000</v>
      </c>
      <c r="G126" s="131">
        <f>SUM(G127:G127)</f>
        <v>5000</v>
      </c>
    </row>
    <row r="127" spans="1:7" x14ac:dyDescent="0.25">
      <c r="A127" s="59" t="s">
        <v>71</v>
      </c>
      <c r="B127" s="59" t="s">
        <v>23</v>
      </c>
      <c r="C127" s="132">
        <v>6248.41</v>
      </c>
      <c r="D127" s="132">
        <v>9000</v>
      </c>
      <c r="E127" s="132">
        <v>5000</v>
      </c>
      <c r="F127" s="132">
        <v>5000</v>
      </c>
      <c r="G127" s="132">
        <v>5000</v>
      </c>
    </row>
    <row r="128" spans="1:7" x14ac:dyDescent="0.25">
      <c r="A128" s="61">
        <v>4</v>
      </c>
      <c r="B128" s="55" t="s">
        <v>85</v>
      </c>
      <c r="C128" s="131">
        <f>SUM(C129:C129)</f>
        <v>610.28</v>
      </c>
      <c r="D128" s="131">
        <f>SUM(D129:D129)</f>
        <v>0</v>
      </c>
      <c r="E128" s="131">
        <f>SUM(E129:E129)</f>
        <v>0</v>
      </c>
      <c r="F128" s="131">
        <f>SUM(F129:F129)</f>
        <v>0</v>
      </c>
      <c r="G128" s="131">
        <f>SUM(G129:G129)</f>
        <v>0</v>
      </c>
    </row>
    <row r="129" spans="1:7" x14ac:dyDescent="0.25">
      <c r="A129" s="60">
        <v>42</v>
      </c>
      <c r="B129" s="59" t="s">
        <v>28</v>
      </c>
      <c r="C129" s="132">
        <v>610.28</v>
      </c>
      <c r="D129" s="132">
        <v>0</v>
      </c>
      <c r="E129" s="132">
        <v>0</v>
      </c>
      <c r="F129" s="132"/>
      <c r="G129" s="132"/>
    </row>
    <row r="130" spans="1:7" x14ac:dyDescent="0.25">
      <c r="A130" s="58" t="s">
        <v>314</v>
      </c>
      <c r="B130" s="58"/>
      <c r="C130" s="130">
        <f>C131</f>
        <v>2294.19</v>
      </c>
      <c r="D130" s="130">
        <f>D131</f>
        <v>3000</v>
      </c>
      <c r="E130" s="130">
        <f>E131</f>
        <v>5000</v>
      </c>
      <c r="F130" s="130">
        <f>F131</f>
        <v>5000</v>
      </c>
      <c r="G130" s="130">
        <f>G131</f>
        <v>5000</v>
      </c>
    </row>
    <row r="131" spans="1:7" x14ac:dyDescent="0.25">
      <c r="A131" s="55" t="s">
        <v>69</v>
      </c>
      <c r="B131" s="55" t="s">
        <v>12</v>
      </c>
      <c r="C131" s="131">
        <f>SUM(C132:C132)</f>
        <v>2294.19</v>
      </c>
      <c r="D131" s="131">
        <f>SUM(D132:D132)</f>
        <v>3000</v>
      </c>
      <c r="E131" s="131">
        <f>SUM(E132:E132)</f>
        <v>5000</v>
      </c>
      <c r="F131" s="131">
        <f>SUM(F132:F132)</f>
        <v>5000</v>
      </c>
      <c r="G131" s="131">
        <f>SUM(G132:G132)</f>
        <v>5000</v>
      </c>
    </row>
    <row r="132" spans="1:7" x14ac:dyDescent="0.25">
      <c r="A132" s="59" t="s">
        <v>71</v>
      </c>
      <c r="B132" s="59" t="s">
        <v>23</v>
      </c>
      <c r="C132" s="132">
        <v>2294.19</v>
      </c>
      <c r="D132" s="132">
        <v>3000</v>
      </c>
      <c r="E132" s="132">
        <v>5000</v>
      </c>
      <c r="F132" s="132">
        <v>5000</v>
      </c>
      <c r="G132" s="132">
        <v>5000</v>
      </c>
    </row>
    <row r="133" spans="1:7" x14ac:dyDescent="0.25">
      <c r="A133" s="58" t="s">
        <v>297</v>
      </c>
      <c r="B133" s="58"/>
      <c r="C133" s="130">
        <f>C134</f>
        <v>5467.25</v>
      </c>
      <c r="D133" s="130">
        <f>D134</f>
        <v>0</v>
      </c>
      <c r="E133" s="130">
        <f>E134</f>
        <v>0</v>
      </c>
      <c r="F133" s="130">
        <f>F134</f>
        <v>0</v>
      </c>
      <c r="G133" s="130">
        <f>G134</f>
        <v>0</v>
      </c>
    </row>
    <row r="134" spans="1:7" x14ac:dyDescent="0.25">
      <c r="A134" s="55" t="s">
        <v>69</v>
      </c>
      <c r="B134" s="55" t="s">
        <v>12</v>
      </c>
      <c r="C134" s="131">
        <f>SUM(C135:C135)</f>
        <v>5467.25</v>
      </c>
      <c r="D134" s="131">
        <f>SUM(D135:D135)</f>
        <v>0</v>
      </c>
      <c r="E134" s="131">
        <f>SUM(E135:E135)</f>
        <v>0</v>
      </c>
      <c r="F134" s="131">
        <f>SUM(F135:F135)</f>
        <v>0</v>
      </c>
      <c r="G134" s="131">
        <f>SUM(G135:G135)</f>
        <v>0</v>
      </c>
    </row>
    <row r="135" spans="1:7" x14ac:dyDescent="0.25">
      <c r="A135" s="59" t="s">
        <v>71</v>
      </c>
      <c r="B135" s="59" t="s">
        <v>23</v>
      </c>
      <c r="C135" s="132">
        <v>5467.25</v>
      </c>
      <c r="D135" s="132">
        <v>0</v>
      </c>
      <c r="E135" s="132">
        <v>0</v>
      </c>
      <c r="F135" s="132">
        <v>0</v>
      </c>
      <c r="G135" s="132">
        <v>0</v>
      </c>
    </row>
    <row r="136" spans="1:7" x14ac:dyDescent="0.25">
      <c r="A136" s="56" t="s">
        <v>104</v>
      </c>
      <c r="B136" s="56"/>
      <c r="C136" s="128">
        <f>C137</f>
        <v>14361.69</v>
      </c>
      <c r="D136" s="128">
        <f>D137</f>
        <v>13000</v>
      </c>
      <c r="E136" s="128">
        <f>E137</f>
        <v>15000</v>
      </c>
      <c r="F136" s="128">
        <f>F137</f>
        <v>15000</v>
      </c>
      <c r="G136" s="128">
        <f>G137</f>
        <v>30000</v>
      </c>
    </row>
    <row r="137" spans="1:7" x14ac:dyDescent="0.25">
      <c r="A137" s="57" t="s">
        <v>105</v>
      </c>
      <c r="B137" s="57"/>
      <c r="C137" s="129">
        <f>C138+C143+C146</f>
        <v>14361.69</v>
      </c>
      <c r="D137" s="129">
        <f>D138+D143+D146</f>
        <v>13000</v>
      </c>
      <c r="E137" s="129">
        <f>E138+E143+E146</f>
        <v>15000</v>
      </c>
      <c r="F137" s="129">
        <f>F138+F143+F146</f>
        <v>15000</v>
      </c>
      <c r="G137" s="129">
        <f>G138+G143+G146</f>
        <v>30000</v>
      </c>
    </row>
    <row r="138" spans="1:7" x14ac:dyDescent="0.25">
      <c r="A138" s="58" t="s">
        <v>313</v>
      </c>
      <c r="B138" s="58"/>
      <c r="C138" s="130">
        <f>C139+C141</f>
        <v>11246.82</v>
      </c>
      <c r="D138" s="130">
        <f>D139+D141</f>
        <v>13000</v>
      </c>
      <c r="E138" s="130">
        <f>E139+E141</f>
        <v>15000</v>
      </c>
      <c r="F138" s="130">
        <f>F139+F141</f>
        <v>15000</v>
      </c>
      <c r="G138" s="130">
        <f>G139+G141</f>
        <v>30000</v>
      </c>
    </row>
    <row r="139" spans="1:7" x14ac:dyDescent="0.25">
      <c r="A139" s="55" t="s">
        <v>69</v>
      </c>
      <c r="B139" s="55" t="s">
        <v>12</v>
      </c>
      <c r="C139" s="131">
        <f>SUM(C140:C140)</f>
        <v>4083.99</v>
      </c>
      <c r="D139" s="131">
        <f>SUM(D140:D140)</f>
        <v>5000</v>
      </c>
      <c r="E139" s="131">
        <f>SUM(E140:E140)</f>
        <v>15000</v>
      </c>
      <c r="F139" s="131">
        <f>SUM(F140:F140)</f>
        <v>15000</v>
      </c>
      <c r="G139" s="131">
        <f>SUM(G140:G140)</f>
        <v>15000</v>
      </c>
    </row>
    <row r="140" spans="1:7" x14ac:dyDescent="0.25">
      <c r="A140" s="59" t="s">
        <v>71</v>
      </c>
      <c r="B140" s="59" t="s">
        <v>23</v>
      </c>
      <c r="C140" s="132">
        <v>4083.99</v>
      </c>
      <c r="D140" s="132">
        <v>5000</v>
      </c>
      <c r="E140" s="132">
        <v>15000</v>
      </c>
      <c r="F140" s="132">
        <v>15000</v>
      </c>
      <c r="G140" s="132">
        <v>15000</v>
      </c>
    </row>
    <row r="141" spans="1:7" x14ac:dyDescent="0.25">
      <c r="A141" s="61">
        <v>4</v>
      </c>
      <c r="B141" s="55" t="s">
        <v>85</v>
      </c>
      <c r="C141" s="131">
        <f>SUM(C142:C142)</f>
        <v>7162.83</v>
      </c>
      <c r="D141" s="131">
        <f>SUM(D142:D142)</f>
        <v>8000</v>
      </c>
      <c r="E141" s="131">
        <f>SUM(E142:E142)</f>
        <v>0</v>
      </c>
      <c r="F141" s="131">
        <f>SUM(F142:F142)</f>
        <v>0</v>
      </c>
      <c r="G141" s="131">
        <f>SUM(G142:G142)</f>
        <v>15000</v>
      </c>
    </row>
    <row r="142" spans="1:7" x14ac:dyDescent="0.25">
      <c r="A142" s="60">
        <v>42</v>
      </c>
      <c r="B142" s="59" t="s">
        <v>28</v>
      </c>
      <c r="C142" s="132">
        <v>7162.83</v>
      </c>
      <c r="D142" s="132">
        <v>8000</v>
      </c>
      <c r="E142" s="132">
        <v>0</v>
      </c>
      <c r="F142" s="132"/>
      <c r="G142" s="132">
        <v>15000</v>
      </c>
    </row>
    <row r="143" spans="1:7" x14ac:dyDescent="0.25">
      <c r="A143" s="58" t="s">
        <v>68</v>
      </c>
      <c r="B143" s="58"/>
      <c r="C143" s="130">
        <f>C144</f>
        <v>2032.34</v>
      </c>
      <c r="D143" s="130">
        <f>D144</f>
        <v>0</v>
      </c>
      <c r="E143" s="130">
        <f>E144</f>
        <v>0</v>
      </c>
      <c r="F143" s="130">
        <f>F144</f>
        <v>0</v>
      </c>
      <c r="G143" s="130">
        <f>G144</f>
        <v>0</v>
      </c>
    </row>
    <row r="144" spans="1:7" x14ac:dyDescent="0.25">
      <c r="A144" s="55" t="s">
        <v>69</v>
      </c>
      <c r="B144" s="55" t="s">
        <v>12</v>
      </c>
      <c r="C144" s="131">
        <f>SUM(C145:C145)</f>
        <v>2032.34</v>
      </c>
      <c r="D144" s="131">
        <f>SUM(D145:D145)</f>
        <v>0</v>
      </c>
      <c r="E144" s="131">
        <f>SUM(E145:E145)</f>
        <v>0</v>
      </c>
      <c r="F144" s="131">
        <f>SUM(F145:F145)</f>
        <v>0</v>
      </c>
      <c r="G144" s="131">
        <f>SUM(G145:G145)</f>
        <v>0</v>
      </c>
    </row>
    <row r="145" spans="1:7" x14ac:dyDescent="0.25">
      <c r="A145" s="59" t="s">
        <v>71</v>
      </c>
      <c r="B145" s="59" t="s">
        <v>23</v>
      </c>
      <c r="C145" s="132">
        <v>2032.34</v>
      </c>
      <c r="D145" s="132">
        <v>0</v>
      </c>
      <c r="E145" s="132">
        <v>0</v>
      </c>
      <c r="F145" s="132">
        <v>0</v>
      </c>
      <c r="G145" s="132">
        <v>0</v>
      </c>
    </row>
    <row r="146" spans="1:7" x14ac:dyDescent="0.25">
      <c r="A146" s="58" t="s">
        <v>301</v>
      </c>
      <c r="B146" s="58"/>
      <c r="C146" s="130">
        <f>C147</f>
        <v>1082.53</v>
      </c>
      <c r="D146" s="130">
        <f>D147</f>
        <v>0</v>
      </c>
      <c r="E146" s="130">
        <f>E147</f>
        <v>0</v>
      </c>
      <c r="F146" s="130">
        <f>F147</f>
        <v>0</v>
      </c>
      <c r="G146" s="130">
        <f>G147</f>
        <v>0</v>
      </c>
    </row>
    <row r="147" spans="1:7" x14ac:dyDescent="0.25">
      <c r="A147" s="55" t="s">
        <v>69</v>
      </c>
      <c r="B147" s="55" t="s">
        <v>12</v>
      </c>
      <c r="C147" s="131">
        <f>SUM(C148:C148)</f>
        <v>1082.53</v>
      </c>
      <c r="D147" s="131">
        <f>SUM(D148:D148)</f>
        <v>0</v>
      </c>
      <c r="E147" s="131">
        <f>SUM(E148:E148)</f>
        <v>0</v>
      </c>
      <c r="F147" s="131">
        <f>SUM(F148:F148)</f>
        <v>0</v>
      </c>
      <c r="G147" s="131">
        <f>SUM(G148:G148)</f>
        <v>0</v>
      </c>
    </row>
    <row r="148" spans="1:7" x14ac:dyDescent="0.25">
      <c r="A148" s="59" t="s">
        <v>71</v>
      </c>
      <c r="B148" s="59" t="s">
        <v>23</v>
      </c>
      <c r="C148" s="132">
        <v>1082.53</v>
      </c>
      <c r="D148" s="132">
        <v>0</v>
      </c>
      <c r="E148" s="132">
        <v>0</v>
      </c>
      <c r="F148" s="132">
        <v>0</v>
      </c>
      <c r="G148" s="132">
        <v>0</v>
      </c>
    </row>
    <row r="149" spans="1:7" x14ac:dyDescent="0.25">
      <c r="A149" s="56" t="s">
        <v>106</v>
      </c>
      <c r="B149" s="56"/>
      <c r="C149" s="128">
        <f>C150</f>
        <v>1688.32</v>
      </c>
      <c r="D149" s="128">
        <f>D150</f>
        <v>15000</v>
      </c>
      <c r="E149" s="128">
        <f>E150</f>
        <v>15000</v>
      </c>
      <c r="F149" s="128">
        <f>F150</f>
        <v>15000</v>
      </c>
      <c r="G149" s="128">
        <f>G150</f>
        <v>15000</v>
      </c>
    </row>
    <row r="150" spans="1:7" x14ac:dyDescent="0.25">
      <c r="A150" s="57" t="s">
        <v>89</v>
      </c>
      <c r="B150" s="57"/>
      <c r="C150" s="129">
        <f>C151+C154</f>
        <v>1688.32</v>
      </c>
      <c r="D150" s="129">
        <f>D151+D154</f>
        <v>15000</v>
      </c>
      <c r="E150" s="129">
        <f>E151+E154</f>
        <v>15000</v>
      </c>
      <c r="F150" s="129">
        <f>F151+F154</f>
        <v>15000</v>
      </c>
      <c r="G150" s="129">
        <f>G151+G154</f>
        <v>15000</v>
      </c>
    </row>
    <row r="151" spans="1:7" x14ac:dyDescent="0.25">
      <c r="A151" s="58" t="s">
        <v>312</v>
      </c>
      <c r="B151" s="58"/>
      <c r="C151" s="130">
        <f>C152</f>
        <v>0</v>
      </c>
      <c r="D151" s="130">
        <f>D152</f>
        <v>10000</v>
      </c>
      <c r="E151" s="130">
        <f>E152</f>
        <v>5000</v>
      </c>
      <c r="F151" s="130">
        <f>F152</f>
        <v>10000</v>
      </c>
      <c r="G151" s="130">
        <f>G152</f>
        <v>10000</v>
      </c>
    </row>
    <row r="152" spans="1:7" x14ac:dyDescent="0.25">
      <c r="A152" s="55" t="s">
        <v>69</v>
      </c>
      <c r="B152" s="55" t="s">
        <v>12</v>
      </c>
      <c r="C152" s="131">
        <f>SUM(C153:C153)</f>
        <v>0</v>
      </c>
      <c r="D152" s="131">
        <f>SUM(D153:D153)</f>
        <v>10000</v>
      </c>
      <c r="E152" s="131">
        <f>SUM(E153:E153)</f>
        <v>5000</v>
      </c>
      <c r="F152" s="131">
        <f>SUM(F153:F153)</f>
        <v>10000</v>
      </c>
      <c r="G152" s="131">
        <f>SUM(G153:G153)</f>
        <v>10000</v>
      </c>
    </row>
    <row r="153" spans="1:7" x14ac:dyDescent="0.25">
      <c r="A153" s="59" t="s">
        <v>71</v>
      </c>
      <c r="B153" s="59" t="s">
        <v>23</v>
      </c>
      <c r="C153" s="132">
        <v>0</v>
      </c>
      <c r="D153" s="132">
        <v>10000</v>
      </c>
      <c r="E153" s="132">
        <v>5000</v>
      </c>
      <c r="F153" s="132">
        <v>10000</v>
      </c>
      <c r="G153" s="132">
        <v>10000</v>
      </c>
    </row>
    <row r="154" spans="1:7" x14ac:dyDescent="0.25">
      <c r="A154" s="58" t="s">
        <v>314</v>
      </c>
      <c r="B154" s="58"/>
      <c r="C154" s="130">
        <f>C155</f>
        <v>1688.32</v>
      </c>
      <c r="D154" s="130">
        <f>D155</f>
        <v>5000</v>
      </c>
      <c r="E154" s="130">
        <f>E155</f>
        <v>10000</v>
      </c>
      <c r="F154" s="130">
        <f>F155</f>
        <v>5000</v>
      </c>
      <c r="G154" s="130">
        <f>G155</f>
        <v>5000</v>
      </c>
    </row>
    <row r="155" spans="1:7" x14ac:dyDescent="0.25">
      <c r="A155" s="55" t="s">
        <v>69</v>
      </c>
      <c r="B155" s="55" t="s">
        <v>12</v>
      </c>
      <c r="C155" s="131">
        <f>SUM(C156:C156)</f>
        <v>1688.32</v>
      </c>
      <c r="D155" s="131">
        <f>SUM(D156:D156)</f>
        <v>5000</v>
      </c>
      <c r="E155" s="131">
        <f>SUM(E156:E156)</f>
        <v>10000</v>
      </c>
      <c r="F155" s="131">
        <f>SUM(F156:F156)</f>
        <v>5000</v>
      </c>
      <c r="G155" s="131">
        <f>SUM(G156:G156)</f>
        <v>5000</v>
      </c>
    </row>
    <row r="156" spans="1:7" x14ac:dyDescent="0.25">
      <c r="A156" s="59" t="s">
        <v>71</v>
      </c>
      <c r="B156" s="59" t="s">
        <v>23</v>
      </c>
      <c r="C156" s="132">
        <v>1688.32</v>
      </c>
      <c r="D156" s="132">
        <v>5000</v>
      </c>
      <c r="E156" s="132">
        <v>10000</v>
      </c>
      <c r="F156" s="132">
        <v>5000</v>
      </c>
      <c r="G156" s="132">
        <v>5000</v>
      </c>
    </row>
    <row r="157" spans="1:7" ht="25.5" x14ac:dyDescent="0.25">
      <c r="A157" s="54" t="s">
        <v>86</v>
      </c>
      <c r="B157" s="53" t="s">
        <v>87</v>
      </c>
      <c r="C157" s="134">
        <f>C158+C165</f>
        <v>100357.22</v>
      </c>
      <c r="D157" s="134">
        <f>D158+D165</f>
        <v>183000</v>
      </c>
      <c r="E157" s="134">
        <f>E158+E165</f>
        <v>102000</v>
      </c>
      <c r="F157" s="134">
        <f>F158+F165</f>
        <v>10000</v>
      </c>
      <c r="G157" s="134">
        <f>G158+G165</f>
        <v>4000</v>
      </c>
    </row>
    <row r="158" spans="1:7" x14ac:dyDescent="0.25">
      <c r="A158" s="56" t="s">
        <v>96</v>
      </c>
      <c r="B158" s="56"/>
      <c r="C158" s="128">
        <f t="shared" ref="C158:G159" si="13">C159</f>
        <v>0</v>
      </c>
      <c r="D158" s="128">
        <f t="shared" si="13"/>
        <v>2000</v>
      </c>
      <c r="E158" s="128">
        <f t="shared" si="13"/>
        <v>12000</v>
      </c>
      <c r="F158" s="128">
        <f t="shared" si="13"/>
        <v>8000</v>
      </c>
      <c r="G158" s="128">
        <f t="shared" si="13"/>
        <v>2000</v>
      </c>
    </row>
    <row r="159" spans="1:7" x14ac:dyDescent="0.25">
      <c r="A159" s="57" t="s">
        <v>88</v>
      </c>
      <c r="B159" s="57"/>
      <c r="C159" s="129">
        <f t="shared" si="13"/>
        <v>0</v>
      </c>
      <c r="D159" s="129">
        <f t="shared" si="13"/>
        <v>2000</v>
      </c>
      <c r="E159" s="129">
        <f t="shared" si="13"/>
        <v>12000</v>
      </c>
      <c r="F159" s="129">
        <f t="shared" si="13"/>
        <v>8000</v>
      </c>
      <c r="G159" s="129">
        <f t="shared" si="13"/>
        <v>2000</v>
      </c>
    </row>
    <row r="160" spans="1:7" x14ac:dyDescent="0.25">
      <c r="A160" s="58" t="s">
        <v>312</v>
      </c>
      <c r="B160" s="58"/>
      <c r="C160" s="130">
        <f>C161+C163</f>
        <v>0</v>
      </c>
      <c r="D160" s="130">
        <f>D161+D163</f>
        <v>2000</v>
      </c>
      <c r="E160" s="130">
        <f>E161+E163</f>
        <v>12000</v>
      </c>
      <c r="F160" s="130">
        <f>F161+F163</f>
        <v>8000</v>
      </c>
      <c r="G160" s="130">
        <f>G161+G163</f>
        <v>2000</v>
      </c>
    </row>
    <row r="161" spans="1:7" x14ac:dyDescent="0.25">
      <c r="A161" s="55" t="s">
        <v>69</v>
      </c>
      <c r="B161" s="55" t="s">
        <v>12</v>
      </c>
      <c r="C161" s="131">
        <f>SUM(C162:C162)</f>
        <v>0</v>
      </c>
      <c r="D161" s="131">
        <f>SUM(D162:D162)</f>
        <v>2000</v>
      </c>
      <c r="E161" s="131">
        <f>SUM(E162:E162)</f>
        <v>12000</v>
      </c>
      <c r="F161" s="131">
        <f>SUM(F162:F162)</f>
        <v>8000</v>
      </c>
      <c r="G161" s="131">
        <f>SUM(G162:G162)</f>
        <v>2000</v>
      </c>
    </row>
    <row r="162" spans="1:7" x14ac:dyDescent="0.25">
      <c r="A162" s="59" t="s">
        <v>71</v>
      </c>
      <c r="B162" s="59" t="s">
        <v>23</v>
      </c>
      <c r="C162" s="132">
        <v>0</v>
      </c>
      <c r="D162" s="132">
        <v>2000</v>
      </c>
      <c r="E162" s="132">
        <v>12000</v>
      </c>
      <c r="F162" s="132">
        <v>8000</v>
      </c>
      <c r="G162" s="132">
        <v>2000</v>
      </c>
    </row>
    <row r="163" spans="1:7" x14ac:dyDescent="0.25">
      <c r="A163" s="61">
        <v>4</v>
      </c>
      <c r="B163" s="55" t="s">
        <v>85</v>
      </c>
      <c r="C163" s="131">
        <f>SUM(C164:C164)</f>
        <v>0</v>
      </c>
      <c r="D163" s="131">
        <f>SUM(D164:D164)</f>
        <v>0</v>
      </c>
      <c r="E163" s="131">
        <f>SUM(E164:E164)</f>
        <v>0</v>
      </c>
      <c r="F163" s="131">
        <f>SUM(F164:F164)</f>
        <v>0</v>
      </c>
      <c r="G163" s="131">
        <f>SUM(G164:G164)</f>
        <v>0</v>
      </c>
    </row>
    <row r="164" spans="1:7" x14ac:dyDescent="0.25">
      <c r="A164" s="60">
        <v>42</v>
      </c>
      <c r="B164" s="59" t="s">
        <v>28</v>
      </c>
      <c r="C164" s="132">
        <v>0</v>
      </c>
      <c r="D164" s="132">
        <v>0</v>
      </c>
      <c r="E164" s="132">
        <v>0</v>
      </c>
      <c r="F164" s="132"/>
      <c r="G164" s="132"/>
    </row>
    <row r="165" spans="1:7" x14ac:dyDescent="0.25">
      <c r="A165" s="56" t="s">
        <v>99</v>
      </c>
      <c r="B165" s="56"/>
      <c r="C165" s="128">
        <f>C166</f>
        <v>100357.22</v>
      </c>
      <c r="D165" s="128">
        <f>D166</f>
        <v>181000</v>
      </c>
      <c r="E165" s="128">
        <f>E166</f>
        <v>90000</v>
      </c>
      <c r="F165" s="128">
        <f>F166</f>
        <v>2000</v>
      </c>
      <c r="G165" s="128">
        <f>G166</f>
        <v>2000</v>
      </c>
    </row>
    <row r="166" spans="1:7" x14ac:dyDescent="0.25">
      <c r="A166" s="57" t="s">
        <v>89</v>
      </c>
      <c r="B166" s="57"/>
      <c r="C166" s="129">
        <f>C167+C172</f>
        <v>100357.22</v>
      </c>
      <c r="D166" s="129">
        <f>D167+D172</f>
        <v>181000</v>
      </c>
      <c r="E166" s="129">
        <f>E167+E172</f>
        <v>90000</v>
      </c>
      <c r="F166" s="129">
        <f>F167+F172</f>
        <v>2000</v>
      </c>
      <c r="G166" s="129">
        <f>G167+G172</f>
        <v>2000</v>
      </c>
    </row>
    <row r="167" spans="1:7" x14ac:dyDescent="0.25">
      <c r="A167" s="58" t="s">
        <v>312</v>
      </c>
      <c r="B167" s="58"/>
      <c r="C167" s="130">
        <f>C168+C170</f>
        <v>100357.22</v>
      </c>
      <c r="D167" s="130">
        <f>D168+D170</f>
        <v>131000</v>
      </c>
      <c r="E167" s="130">
        <f>E168+E170</f>
        <v>60000</v>
      </c>
      <c r="F167" s="130">
        <f>F168+F170</f>
        <v>2000</v>
      </c>
      <c r="G167" s="130">
        <f>G168+G170</f>
        <v>2000</v>
      </c>
    </row>
    <row r="168" spans="1:7" x14ac:dyDescent="0.25">
      <c r="A168" s="55" t="s">
        <v>69</v>
      </c>
      <c r="B168" s="55" t="s">
        <v>12</v>
      </c>
      <c r="C168" s="131">
        <f>SUM(C169:C169)</f>
        <v>1820</v>
      </c>
      <c r="D168" s="131">
        <f>SUM(D169:D169)</f>
        <v>1000</v>
      </c>
      <c r="E168" s="131">
        <f>SUM(E169:E169)</f>
        <v>2000</v>
      </c>
      <c r="F168" s="131">
        <f>SUM(F169:F169)</f>
        <v>2000</v>
      </c>
      <c r="G168" s="131">
        <f>SUM(G169:G169)</f>
        <v>2000</v>
      </c>
    </row>
    <row r="169" spans="1:7" x14ac:dyDescent="0.25">
      <c r="A169" s="59" t="s">
        <v>71</v>
      </c>
      <c r="B169" s="59" t="s">
        <v>23</v>
      </c>
      <c r="C169" s="132">
        <v>1820</v>
      </c>
      <c r="D169" s="132">
        <v>1000</v>
      </c>
      <c r="E169" s="132">
        <v>2000</v>
      </c>
      <c r="F169" s="132">
        <v>2000</v>
      </c>
      <c r="G169" s="132">
        <v>2000</v>
      </c>
    </row>
    <row r="170" spans="1:7" x14ac:dyDescent="0.25">
      <c r="A170" s="61">
        <v>4</v>
      </c>
      <c r="B170" s="55" t="s">
        <v>85</v>
      </c>
      <c r="C170" s="131">
        <f>SUM(C171:C171)</f>
        <v>98537.22</v>
      </c>
      <c r="D170" s="131">
        <f>SUM(D171:D171)</f>
        <v>130000</v>
      </c>
      <c r="E170" s="131">
        <f>SUM(E171:E171)</f>
        <v>58000</v>
      </c>
      <c r="F170" s="131">
        <f>SUM(F171:F171)</f>
        <v>0</v>
      </c>
      <c r="G170" s="131">
        <f>SUM(G171:G171)</f>
        <v>0</v>
      </c>
    </row>
    <row r="171" spans="1:7" x14ac:dyDescent="0.25">
      <c r="A171" s="60">
        <v>42</v>
      </c>
      <c r="B171" s="59" t="s">
        <v>28</v>
      </c>
      <c r="C171" s="132">
        <v>98537.22</v>
      </c>
      <c r="D171" s="132">
        <v>130000</v>
      </c>
      <c r="E171" s="132">
        <v>58000</v>
      </c>
      <c r="F171" s="132"/>
      <c r="G171" s="132"/>
    </row>
    <row r="172" spans="1:7" x14ac:dyDescent="0.25">
      <c r="A172" s="58" t="s">
        <v>301</v>
      </c>
      <c r="B172" s="58"/>
      <c r="C172" s="130">
        <f>C173</f>
        <v>0</v>
      </c>
      <c r="D172" s="130">
        <f>D173</f>
        <v>50000</v>
      </c>
      <c r="E172" s="130">
        <f>E173</f>
        <v>30000</v>
      </c>
      <c r="F172" s="130">
        <f>F173</f>
        <v>0</v>
      </c>
      <c r="G172" s="130">
        <f>G173</f>
        <v>0</v>
      </c>
    </row>
    <row r="173" spans="1:7" x14ac:dyDescent="0.25">
      <c r="A173" s="61">
        <v>4</v>
      </c>
      <c r="B173" s="55" t="s">
        <v>85</v>
      </c>
      <c r="C173" s="131">
        <f>SUM(C174:C174)</f>
        <v>0</v>
      </c>
      <c r="D173" s="131">
        <f>SUM(D174:D174)</f>
        <v>50000</v>
      </c>
      <c r="E173" s="131">
        <f>SUM(E174:E174)</f>
        <v>30000</v>
      </c>
      <c r="F173" s="131">
        <f>SUM(F174:F174)</f>
        <v>0</v>
      </c>
      <c r="G173" s="131">
        <f>SUM(G174:G174)</f>
        <v>0</v>
      </c>
    </row>
    <row r="174" spans="1:7" x14ac:dyDescent="0.25">
      <c r="A174" s="60">
        <v>42</v>
      </c>
      <c r="B174" s="59" t="s">
        <v>28</v>
      </c>
      <c r="C174" s="132">
        <v>0</v>
      </c>
      <c r="D174" s="132">
        <v>50000</v>
      </c>
      <c r="E174" s="132">
        <v>30000</v>
      </c>
      <c r="F174" s="132">
        <v>0</v>
      </c>
      <c r="G174" s="132">
        <v>0</v>
      </c>
    </row>
    <row r="175" spans="1:7" ht="25.5" x14ac:dyDescent="0.25">
      <c r="A175" s="54" t="s">
        <v>107</v>
      </c>
      <c r="B175" s="53" t="s">
        <v>108</v>
      </c>
      <c r="C175" s="134">
        <f t="shared" ref="C175:G176" si="14">C176</f>
        <v>154561.03</v>
      </c>
      <c r="D175" s="134">
        <f t="shared" si="14"/>
        <v>150000</v>
      </c>
      <c r="E175" s="134">
        <f t="shared" si="14"/>
        <v>150000</v>
      </c>
      <c r="F175" s="134">
        <f t="shared" si="14"/>
        <v>105000</v>
      </c>
      <c r="G175" s="134">
        <f t="shared" si="14"/>
        <v>105000</v>
      </c>
    </row>
    <row r="176" spans="1:7" x14ac:dyDescent="0.25">
      <c r="A176" s="56" t="s">
        <v>109</v>
      </c>
      <c r="B176" s="56"/>
      <c r="C176" s="128">
        <f t="shared" si="14"/>
        <v>154561.03</v>
      </c>
      <c r="D176" s="128">
        <f t="shared" si="14"/>
        <v>150000</v>
      </c>
      <c r="E176" s="128">
        <f t="shared" si="14"/>
        <v>150000</v>
      </c>
      <c r="F176" s="128">
        <f t="shared" si="14"/>
        <v>105000</v>
      </c>
      <c r="G176" s="128">
        <f t="shared" si="14"/>
        <v>105000</v>
      </c>
    </row>
    <row r="177" spans="1:7" x14ac:dyDescent="0.25">
      <c r="A177" s="57" t="s">
        <v>110</v>
      </c>
      <c r="B177" s="57"/>
      <c r="C177" s="129">
        <f>C178+C183+C186+C189</f>
        <v>154561.03</v>
      </c>
      <c r="D177" s="129">
        <f t="shared" ref="D177:G177" si="15">D178+D183+D186+D189</f>
        <v>150000</v>
      </c>
      <c r="E177" s="129">
        <f t="shared" si="15"/>
        <v>150000</v>
      </c>
      <c r="F177" s="129">
        <f t="shared" si="15"/>
        <v>105000</v>
      </c>
      <c r="G177" s="129">
        <f t="shared" si="15"/>
        <v>105000</v>
      </c>
    </row>
    <row r="178" spans="1:7" x14ac:dyDescent="0.25">
      <c r="A178" s="58" t="s">
        <v>312</v>
      </c>
      <c r="B178" s="58"/>
      <c r="C178" s="130">
        <f>C179+C181</f>
        <v>54561.03</v>
      </c>
      <c r="D178" s="130">
        <f>D179+D181</f>
        <v>90000</v>
      </c>
      <c r="E178" s="130">
        <f>E179+E181</f>
        <v>30000</v>
      </c>
      <c r="F178" s="130">
        <f>F179+F181</f>
        <v>15000</v>
      </c>
      <c r="G178" s="130">
        <f>G179+G181</f>
        <v>15000</v>
      </c>
    </row>
    <row r="179" spans="1:7" x14ac:dyDescent="0.25">
      <c r="A179" s="55" t="s">
        <v>69</v>
      </c>
      <c r="B179" s="55" t="s">
        <v>12</v>
      </c>
      <c r="C179" s="131">
        <f>SUM(C180:C180)</f>
        <v>2875</v>
      </c>
      <c r="D179" s="131">
        <f>SUM(D180:D180)</f>
        <v>5000</v>
      </c>
      <c r="E179" s="131">
        <f>SUM(E180:E180)</f>
        <v>5000</v>
      </c>
      <c r="F179" s="131">
        <f>SUM(F180:F180)</f>
        <v>5000</v>
      </c>
      <c r="G179" s="131">
        <f>SUM(G180:G180)</f>
        <v>5000</v>
      </c>
    </row>
    <row r="180" spans="1:7" x14ac:dyDescent="0.25">
      <c r="A180" s="59" t="s">
        <v>71</v>
      </c>
      <c r="B180" s="59" t="s">
        <v>23</v>
      </c>
      <c r="C180" s="132">
        <v>2875</v>
      </c>
      <c r="D180" s="132">
        <v>5000</v>
      </c>
      <c r="E180" s="132">
        <v>5000</v>
      </c>
      <c r="F180" s="132">
        <v>5000</v>
      </c>
      <c r="G180" s="132">
        <v>5000</v>
      </c>
    </row>
    <row r="181" spans="1:7" x14ac:dyDescent="0.25">
      <c r="A181" s="61">
        <v>4</v>
      </c>
      <c r="B181" s="55" t="s">
        <v>85</v>
      </c>
      <c r="C181" s="131">
        <f>SUM(C182:C182)</f>
        <v>51686.03</v>
      </c>
      <c r="D181" s="131">
        <f>SUM(D182:D182)</f>
        <v>85000</v>
      </c>
      <c r="E181" s="131">
        <f>SUM(E182:E182)</f>
        <v>25000</v>
      </c>
      <c r="F181" s="131">
        <f>SUM(F182:F182)</f>
        <v>10000</v>
      </c>
      <c r="G181" s="131">
        <f>SUM(G182:G182)</f>
        <v>10000</v>
      </c>
    </row>
    <row r="182" spans="1:7" x14ac:dyDescent="0.25">
      <c r="A182" s="60">
        <v>42</v>
      </c>
      <c r="B182" s="59" t="s">
        <v>28</v>
      </c>
      <c r="C182" s="132">
        <v>51686.03</v>
      </c>
      <c r="D182" s="132">
        <v>85000</v>
      </c>
      <c r="E182" s="132">
        <v>25000</v>
      </c>
      <c r="F182" s="132">
        <v>10000</v>
      </c>
      <c r="G182" s="132">
        <v>10000</v>
      </c>
    </row>
    <row r="183" spans="1:7" x14ac:dyDescent="0.25">
      <c r="A183" s="58" t="s">
        <v>301</v>
      </c>
      <c r="B183" s="58"/>
      <c r="C183" s="130">
        <f>C184</f>
        <v>80000</v>
      </c>
      <c r="D183" s="130">
        <f>D184</f>
        <v>60000</v>
      </c>
      <c r="E183" s="130">
        <f>E184</f>
        <v>60000</v>
      </c>
      <c r="F183" s="130">
        <f>F184</f>
        <v>50000</v>
      </c>
      <c r="G183" s="130">
        <f>G184</f>
        <v>50000</v>
      </c>
    </row>
    <row r="184" spans="1:7" x14ac:dyDescent="0.25">
      <c r="A184" s="61">
        <v>4</v>
      </c>
      <c r="B184" s="55" t="s">
        <v>85</v>
      </c>
      <c r="C184" s="131">
        <f>SUM(C185:C185)</f>
        <v>80000</v>
      </c>
      <c r="D184" s="131">
        <f>SUM(D185:D185)</f>
        <v>60000</v>
      </c>
      <c r="E184" s="131">
        <f>SUM(E185:E185)</f>
        <v>60000</v>
      </c>
      <c r="F184" s="131">
        <f>SUM(F185:F185)</f>
        <v>50000</v>
      </c>
      <c r="G184" s="131">
        <f>SUM(G185:G185)</f>
        <v>50000</v>
      </c>
    </row>
    <row r="185" spans="1:7" x14ac:dyDescent="0.25">
      <c r="A185" s="60">
        <v>42</v>
      </c>
      <c r="B185" s="59" t="s">
        <v>28</v>
      </c>
      <c r="C185" s="132">
        <v>80000</v>
      </c>
      <c r="D185" s="132">
        <v>60000</v>
      </c>
      <c r="E185" s="132">
        <v>60000</v>
      </c>
      <c r="F185" s="132">
        <v>50000</v>
      </c>
      <c r="G185" s="132">
        <v>50000</v>
      </c>
    </row>
    <row r="186" spans="1:7" x14ac:dyDescent="0.25">
      <c r="A186" s="58" t="s">
        <v>300</v>
      </c>
      <c r="B186" s="58"/>
      <c r="C186" s="130">
        <f>C187</f>
        <v>20000</v>
      </c>
      <c r="D186" s="130">
        <f>D187</f>
        <v>0</v>
      </c>
      <c r="E186" s="130">
        <f>E187</f>
        <v>0</v>
      </c>
      <c r="F186" s="130">
        <f>F187</f>
        <v>0</v>
      </c>
      <c r="G186" s="130">
        <f>G187</f>
        <v>0</v>
      </c>
    </row>
    <row r="187" spans="1:7" x14ac:dyDescent="0.25">
      <c r="A187" s="61">
        <v>4</v>
      </c>
      <c r="B187" s="55" t="s">
        <v>85</v>
      </c>
      <c r="C187" s="131">
        <f>SUM(C188:C188)</f>
        <v>20000</v>
      </c>
      <c r="D187" s="131">
        <f>SUM(D188:D188)</f>
        <v>0</v>
      </c>
      <c r="E187" s="131">
        <f>SUM(E188:E188)</f>
        <v>0</v>
      </c>
      <c r="F187" s="131">
        <f>SUM(F188:F188)</f>
        <v>0</v>
      </c>
      <c r="G187" s="131">
        <f>SUM(G188:G188)</f>
        <v>0</v>
      </c>
    </row>
    <row r="188" spans="1:7" x14ac:dyDescent="0.25">
      <c r="A188" s="60">
        <v>42</v>
      </c>
      <c r="B188" s="59" t="s">
        <v>28</v>
      </c>
      <c r="C188" s="132">
        <v>20000</v>
      </c>
      <c r="D188" s="132">
        <v>0</v>
      </c>
      <c r="E188" s="132">
        <v>0</v>
      </c>
      <c r="F188" s="132">
        <v>0</v>
      </c>
      <c r="G188" s="132">
        <v>0</v>
      </c>
    </row>
    <row r="189" spans="1:7" x14ac:dyDescent="0.25">
      <c r="A189" s="58" t="s">
        <v>301</v>
      </c>
      <c r="B189" s="58"/>
      <c r="C189" s="130">
        <f>C190</f>
        <v>0</v>
      </c>
      <c r="D189" s="130">
        <f>D190</f>
        <v>0</v>
      </c>
      <c r="E189" s="130">
        <f>E190</f>
        <v>60000</v>
      </c>
      <c r="F189" s="130">
        <f>F190</f>
        <v>40000</v>
      </c>
      <c r="G189" s="130">
        <f>G190</f>
        <v>40000</v>
      </c>
    </row>
    <row r="190" spans="1:7" x14ac:dyDescent="0.25">
      <c r="A190" s="61">
        <v>4</v>
      </c>
      <c r="B190" s="55" t="s">
        <v>85</v>
      </c>
      <c r="C190" s="131">
        <f>SUM(C191:C191)</f>
        <v>0</v>
      </c>
      <c r="D190" s="131">
        <f>SUM(D191:D191)</f>
        <v>0</v>
      </c>
      <c r="E190" s="131">
        <f>SUM(E191:E191)</f>
        <v>60000</v>
      </c>
      <c r="F190" s="131">
        <f>SUM(F191:F191)</f>
        <v>40000</v>
      </c>
      <c r="G190" s="131">
        <f>SUM(G191:G191)</f>
        <v>40000</v>
      </c>
    </row>
    <row r="191" spans="1:7" x14ac:dyDescent="0.25">
      <c r="A191" s="60">
        <v>42</v>
      </c>
      <c r="B191" s="59" t="s">
        <v>28</v>
      </c>
      <c r="C191" s="132">
        <v>0</v>
      </c>
      <c r="D191" s="132">
        <v>0</v>
      </c>
      <c r="E191" s="132">
        <v>60000</v>
      </c>
      <c r="F191" s="132">
        <v>40000</v>
      </c>
      <c r="G191" s="132">
        <v>40000</v>
      </c>
    </row>
    <row r="192" spans="1:7" ht="25.5" x14ac:dyDescent="0.25">
      <c r="A192" s="54" t="s">
        <v>111</v>
      </c>
      <c r="B192" s="53" t="s">
        <v>112</v>
      </c>
      <c r="C192" s="134">
        <f>C193+C209+C219+C230+C238</f>
        <v>211485.68</v>
      </c>
      <c r="D192" s="134">
        <f>D193+D209+D219+D230+D238</f>
        <v>88000</v>
      </c>
      <c r="E192" s="134">
        <f>E193+E209+E219+E230+E238</f>
        <v>267000</v>
      </c>
      <c r="F192" s="134">
        <f>F193+F209+F219+F230+F238</f>
        <v>155000</v>
      </c>
      <c r="G192" s="134">
        <f>G193+G209+G219+G230+G238</f>
        <v>185000</v>
      </c>
    </row>
    <row r="193" spans="1:7" x14ac:dyDescent="0.25">
      <c r="A193" s="56" t="s">
        <v>113</v>
      </c>
      <c r="B193" s="56"/>
      <c r="C193" s="128">
        <f>C194</f>
        <v>60092.78</v>
      </c>
      <c r="D193" s="128">
        <f>D194</f>
        <v>5000</v>
      </c>
      <c r="E193" s="128">
        <f>E194</f>
        <v>61000</v>
      </c>
      <c r="F193" s="128">
        <f>F194</f>
        <v>5000</v>
      </c>
      <c r="G193" s="128">
        <f>G194</f>
        <v>20000</v>
      </c>
    </row>
    <row r="194" spans="1:7" x14ac:dyDescent="0.25">
      <c r="A194" s="57" t="s">
        <v>89</v>
      </c>
      <c r="B194" s="57"/>
      <c r="C194" s="129">
        <f>C195+C201</f>
        <v>60092.78</v>
      </c>
      <c r="D194" s="129">
        <f>D195+D201</f>
        <v>5000</v>
      </c>
      <c r="E194" s="129">
        <f>E195+E201</f>
        <v>61000</v>
      </c>
      <c r="F194" s="129">
        <f>F195+F201</f>
        <v>5000</v>
      </c>
      <c r="G194" s="129">
        <f>G195+G201</f>
        <v>20000</v>
      </c>
    </row>
    <row r="195" spans="1:7" x14ac:dyDescent="0.25">
      <c r="A195" s="58" t="s">
        <v>312</v>
      </c>
      <c r="B195" s="58"/>
      <c r="C195" s="130">
        <f>C196+C198</f>
        <v>30892.799999999999</v>
      </c>
      <c r="D195" s="130">
        <f>D196+D198</f>
        <v>5000</v>
      </c>
      <c r="E195" s="130">
        <f>E196+E198</f>
        <v>41000</v>
      </c>
      <c r="F195" s="130">
        <f>F196+F198</f>
        <v>5000</v>
      </c>
      <c r="G195" s="130">
        <f>G196+G198</f>
        <v>20000</v>
      </c>
    </row>
    <row r="196" spans="1:7" x14ac:dyDescent="0.25">
      <c r="A196" s="55" t="s">
        <v>69</v>
      </c>
      <c r="B196" s="55" t="s">
        <v>12</v>
      </c>
      <c r="C196" s="131">
        <f>SUM(C197:C197)</f>
        <v>0</v>
      </c>
      <c r="D196" s="131">
        <f>SUM(D197:D197)</f>
        <v>1000</v>
      </c>
      <c r="E196" s="131">
        <f>SUM(E197:E197)</f>
        <v>1000</v>
      </c>
      <c r="F196" s="131">
        <f>SUM(F197:F197)</f>
        <v>5000</v>
      </c>
      <c r="G196" s="131">
        <f>SUM(G197:G197)</f>
        <v>5000</v>
      </c>
    </row>
    <row r="197" spans="1:7" x14ac:dyDescent="0.25">
      <c r="A197" s="59" t="s">
        <v>71</v>
      </c>
      <c r="B197" s="59" t="s">
        <v>23</v>
      </c>
      <c r="C197" s="132">
        <v>0</v>
      </c>
      <c r="D197" s="132">
        <v>1000</v>
      </c>
      <c r="E197" s="132">
        <v>1000</v>
      </c>
      <c r="F197" s="132">
        <v>5000</v>
      </c>
      <c r="G197" s="132">
        <v>5000</v>
      </c>
    </row>
    <row r="198" spans="1:7" x14ac:dyDescent="0.25">
      <c r="A198" s="61">
        <v>4</v>
      </c>
      <c r="B198" s="55" t="s">
        <v>85</v>
      </c>
      <c r="C198" s="131">
        <f>SUM(C199:C200)</f>
        <v>30892.799999999999</v>
      </c>
      <c r="D198" s="131">
        <f>SUM(D199:D200)</f>
        <v>4000</v>
      </c>
      <c r="E198" s="131">
        <f>SUM(E199:E200)</f>
        <v>40000</v>
      </c>
      <c r="F198" s="131">
        <f>SUM(F199:F200)</f>
        <v>0</v>
      </c>
      <c r="G198" s="131">
        <f>SUM(G199:G200)</f>
        <v>15000</v>
      </c>
    </row>
    <row r="199" spans="1:7" x14ac:dyDescent="0.25">
      <c r="A199" s="60">
        <v>41</v>
      </c>
      <c r="B199" s="59" t="s">
        <v>15</v>
      </c>
      <c r="C199" s="132">
        <v>30892.799999999999</v>
      </c>
      <c r="D199" s="131"/>
      <c r="E199" s="135">
        <v>40000</v>
      </c>
      <c r="F199" s="131"/>
      <c r="G199" s="131"/>
    </row>
    <row r="200" spans="1:7" x14ac:dyDescent="0.25">
      <c r="A200" s="60">
        <v>42</v>
      </c>
      <c r="B200" s="59" t="s">
        <v>28</v>
      </c>
      <c r="C200" s="132">
        <v>0</v>
      </c>
      <c r="D200" s="132">
        <v>4000</v>
      </c>
      <c r="E200" s="132">
        <v>0</v>
      </c>
      <c r="F200" s="132"/>
      <c r="G200" s="132">
        <v>15000</v>
      </c>
    </row>
    <row r="201" spans="1:7" x14ac:dyDescent="0.25">
      <c r="A201" s="58" t="s">
        <v>297</v>
      </c>
      <c r="B201" s="58"/>
      <c r="C201" s="130">
        <f>C202+C204</f>
        <v>29199.98</v>
      </c>
      <c r="D201" s="130">
        <f>D202+D204</f>
        <v>0</v>
      </c>
      <c r="E201" s="130">
        <f>E202+E204</f>
        <v>20000</v>
      </c>
      <c r="F201" s="130">
        <f>F202+F204</f>
        <v>0</v>
      </c>
      <c r="G201" s="130">
        <f>G202+G204</f>
        <v>0</v>
      </c>
    </row>
    <row r="202" spans="1:7" x14ac:dyDescent="0.25">
      <c r="A202" s="55" t="s">
        <v>69</v>
      </c>
      <c r="B202" s="55" t="s">
        <v>12</v>
      </c>
      <c r="C202" s="131">
        <f>SUM(C203:C203)</f>
        <v>0</v>
      </c>
      <c r="D202" s="131">
        <f>SUM(D203:D203)</f>
        <v>0</v>
      </c>
      <c r="E202" s="131">
        <f>SUM(E203:E203)</f>
        <v>0</v>
      </c>
      <c r="F202" s="131">
        <f>SUM(F203:F203)</f>
        <v>0</v>
      </c>
      <c r="G202" s="131">
        <f>SUM(G203:G203)</f>
        <v>0</v>
      </c>
    </row>
    <row r="203" spans="1:7" x14ac:dyDescent="0.25">
      <c r="A203" s="59" t="s">
        <v>71</v>
      </c>
      <c r="B203" s="59" t="s">
        <v>23</v>
      </c>
      <c r="C203" s="132">
        <v>0</v>
      </c>
      <c r="D203" s="132">
        <v>0</v>
      </c>
      <c r="E203" s="132">
        <v>0</v>
      </c>
      <c r="F203" s="132">
        <v>0</v>
      </c>
      <c r="G203" s="132">
        <v>0</v>
      </c>
    </row>
    <row r="204" spans="1:7" x14ac:dyDescent="0.25">
      <c r="A204" s="61">
        <v>4</v>
      </c>
      <c r="B204" s="55" t="s">
        <v>85</v>
      </c>
      <c r="C204" s="131">
        <f>SUM(C205:C206)</f>
        <v>29199.98</v>
      </c>
      <c r="D204" s="131">
        <f>SUM(D205:D206)</f>
        <v>0</v>
      </c>
      <c r="E204" s="131">
        <f>SUM(E205:E206)</f>
        <v>20000</v>
      </c>
      <c r="F204" s="131">
        <f>SUM(F205:F206)</f>
        <v>0</v>
      </c>
      <c r="G204" s="131">
        <f>SUM(G205:G206)</f>
        <v>0</v>
      </c>
    </row>
    <row r="205" spans="1:7" x14ac:dyDescent="0.25">
      <c r="A205" s="60">
        <v>41</v>
      </c>
      <c r="B205" s="59" t="s">
        <v>15</v>
      </c>
      <c r="C205" s="132">
        <v>29199.98</v>
      </c>
      <c r="D205" s="131"/>
      <c r="E205" s="135">
        <v>20000</v>
      </c>
      <c r="F205" s="131"/>
      <c r="G205" s="131"/>
    </row>
    <row r="206" spans="1:7" x14ac:dyDescent="0.25">
      <c r="A206" s="60">
        <v>42</v>
      </c>
      <c r="B206" s="59" t="s">
        <v>28</v>
      </c>
      <c r="C206" s="132">
        <v>0</v>
      </c>
      <c r="D206" s="132">
        <v>0</v>
      </c>
      <c r="E206" s="132">
        <v>0</v>
      </c>
      <c r="F206" s="132"/>
      <c r="G206" s="132">
        <v>0</v>
      </c>
    </row>
    <row r="207" spans="1:7" x14ac:dyDescent="0.25">
      <c r="A207" s="60"/>
      <c r="B207" s="59"/>
      <c r="C207" s="132"/>
      <c r="D207" s="132"/>
      <c r="E207" s="132"/>
      <c r="F207" s="132"/>
      <c r="G207" s="132"/>
    </row>
    <row r="208" spans="1:7" x14ac:dyDescent="0.25">
      <c r="A208" s="60"/>
      <c r="B208" s="59"/>
      <c r="C208" s="132"/>
      <c r="D208" s="132"/>
      <c r="E208" s="132"/>
      <c r="F208" s="132"/>
      <c r="G208" s="132"/>
    </row>
    <row r="209" spans="1:7" x14ac:dyDescent="0.25">
      <c r="A209" s="56" t="s">
        <v>114</v>
      </c>
      <c r="B209" s="56"/>
      <c r="C209" s="128">
        <f>C210</f>
        <v>82656.160000000003</v>
      </c>
      <c r="D209" s="128">
        <f>D210</f>
        <v>81000</v>
      </c>
      <c r="E209" s="128">
        <f>E210</f>
        <v>10000</v>
      </c>
      <c r="F209" s="128">
        <f>F210</f>
        <v>80000</v>
      </c>
      <c r="G209" s="128">
        <f>G210</f>
        <v>80000</v>
      </c>
    </row>
    <row r="210" spans="1:7" x14ac:dyDescent="0.25">
      <c r="A210" s="57" t="s">
        <v>101</v>
      </c>
      <c r="B210" s="57"/>
      <c r="C210" s="129">
        <f>C211+C216</f>
        <v>82656.160000000003</v>
      </c>
      <c r="D210" s="129">
        <f>D211+D216</f>
        <v>81000</v>
      </c>
      <c r="E210" s="129">
        <f>E211+E216</f>
        <v>10000</v>
      </c>
      <c r="F210" s="129">
        <f>F211+F216</f>
        <v>80000</v>
      </c>
      <c r="G210" s="129">
        <f>G211+G216</f>
        <v>80000</v>
      </c>
    </row>
    <row r="211" spans="1:7" x14ac:dyDescent="0.25">
      <c r="A211" s="58" t="s">
        <v>68</v>
      </c>
      <c r="B211" s="58"/>
      <c r="C211" s="130">
        <f>C212+C214</f>
        <v>13734.38</v>
      </c>
      <c r="D211" s="130">
        <f>D212+D214</f>
        <v>31000</v>
      </c>
      <c r="E211" s="130">
        <f>E212+E214</f>
        <v>2000</v>
      </c>
      <c r="F211" s="130">
        <f>F212+F214</f>
        <v>30000</v>
      </c>
      <c r="G211" s="130">
        <f>G212+G214</f>
        <v>30000</v>
      </c>
    </row>
    <row r="212" spans="1:7" x14ac:dyDescent="0.25">
      <c r="A212" s="55" t="s">
        <v>69</v>
      </c>
      <c r="B212" s="55" t="s">
        <v>12</v>
      </c>
      <c r="C212" s="131">
        <f>SUM(C213:C213)</f>
        <v>0</v>
      </c>
      <c r="D212" s="131">
        <f>SUM(D213:D213)</f>
        <v>1000</v>
      </c>
      <c r="E212" s="131">
        <f>SUM(E213:E213)</f>
        <v>1000</v>
      </c>
      <c r="F212" s="131">
        <f>SUM(F213:F213)</f>
        <v>10000</v>
      </c>
      <c r="G212" s="131">
        <f>SUM(G213:G213)</f>
        <v>10000</v>
      </c>
    </row>
    <row r="213" spans="1:7" x14ac:dyDescent="0.25">
      <c r="A213" s="59" t="s">
        <v>71</v>
      </c>
      <c r="B213" s="59" t="s">
        <v>23</v>
      </c>
      <c r="C213" s="132"/>
      <c r="D213" s="132">
        <v>1000</v>
      </c>
      <c r="E213" s="132">
        <v>1000</v>
      </c>
      <c r="F213" s="132">
        <v>10000</v>
      </c>
      <c r="G213" s="132">
        <v>10000</v>
      </c>
    </row>
    <row r="214" spans="1:7" x14ac:dyDescent="0.25">
      <c r="A214" s="61">
        <v>4</v>
      </c>
      <c r="B214" s="55" t="s">
        <v>85</v>
      </c>
      <c r="C214" s="131">
        <f>SUM(C215:C215)</f>
        <v>13734.38</v>
      </c>
      <c r="D214" s="131">
        <f>SUM(D215:D215)</f>
        <v>30000</v>
      </c>
      <c r="E214" s="131">
        <f>SUM(E215:E215)</f>
        <v>1000</v>
      </c>
      <c r="F214" s="131">
        <f>SUM(F215:F215)</f>
        <v>20000</v>
      </c>
      <c r="G214" s="131">
        <f>SUM(G215:G215)</f>
        <v>20000</v>
      </c>
    </row>
    <row r="215" spans="1:7" x14ac:dyDescent="0.25">
      <c r="A215" s="60">
        <v>42</v>
      </c>
      <c r="B215" s="59" t="s">
        <v>28</v>
      </c>
      <c r="C215" s="132">
        <v>13734.38</v>
      </c>
      <c r="D215" s="132">
        <v>30000</v>
      </c>
      <c r="E215" s="132">
        <v>1000</v>
      </c>
      <c r="F215" s="132">
        <v>20000</v>
      </c>
      <c r="G215" s="132">
        <v>20000</v>
      </c>
    </row>
    <row r="216" spans="1:7" x14ac:dyDescent="0.25">
      <c r="A216" s="58" t="s">
        <v>314</v>
      </c>
      <c r="B216" s="58"/>
      <c r="C216" s="130">
        <f>C217</f>
        <v>68921.78</v>
      </c>
      <c r="D216" s="130">
        <f>D217</f>
        <v>50000</v>
      </c>
      <c r="E216" s="130">
        <f>E217</f>
        <v>8000</v>
      </c>
      <c r="F216" s="130">
        <f>F217</f>
        <v>50000</v>
      </c>
      <c r="G216" s="130">
        <f>G217</f>
        <v>50000</v>
      </c>
    </row>
    <row r="217" spans="1:7" x14ac:dyDescent="0.25">
      <c r="A217" s="61">
        <v>4</v>
      </c>
      <c r="B217" s="55" t="s">
        <v>85</v>
      </c>
      <c r="C217" s="131">
        <f>SUM(C218:C218)</f>
        <v>68921.78</v>
      </c>
      <c r="D217" s="131">
        <f>SUM(D218:D218)</f>
        <v>50000</v>
      </c>
      <c r="E217" s="131">
        <f>SUM(E218:E218)</f>
        <v>8000</v>
      </c>
      <c r="F217" s="131">
        <f>SUM(F218:F218)</f>
        <v>50000</v>
      </c>
      <c r="G217" s="131">
        <f>SUM(G218:G218)</f>
        <v>50000</v>
      </c>
    </row>
    <row r="218" spans="1:7" x14ac:dyDescent="0.25">
      <c r="A218" s="60">
        <v>42</v>
      </c>
      <c r="B218" s="59" t="s">
        <v>28</v>
      </c>
      <c r="C218" s="132">
        <v>68921.78</v>
      </c>
      <c r="D218" s="132">
        <v>50000</v>
      </c>
      <c r="E218" s="132">
        <v>8000</v>
      </c>
      <c r="F218" s="132">
        <v>50000</v>
      </c>
      <c r="G218" s="132">
        <v>50000</v>
      </c>
    </row>
    <row r="219" spans="1:7" x14ac:dyDescent="0.25">
      <c r="A219" s="56" t="s">
        <v>115</v>
      </c>
      <c r="B219" s="56"/>
      <c r="C219" s="128">
        <f>C220</f>
        <v>68736.739999999991</v>
      </c>
      <c r="D219" s="128">
        <f>D220</f>
        <v>2000</v>
      </c>
      <c r="E219" s="128">
        <f>E220</f>
        <v>110000</v>
      </c>
      <c r="F219" s="128">
        <f>F220</f>
        <v>50000</v>
      </c>
      <c r="G219" s="128">
        <f>G220</f>
        <v>60000</v>
      </c>
    </row>
    <row r="220" spans="1:7" x14ac:dyDescent="0.25">
      <c r="A220" s="57" t="s">
        <v>116</v>
      </c>
      <c r="B220" s="57"/>
      <c r="C220" s="129">
        <f>C221+C224+C227</f>
        <v>68736.739999999991</v>
      </c>
      <c r="D220" s="129">
        <f>D221+D224+D227</f>
        <v>2000</v>
      </c>
      <c r="E220" s="129">
        <f>E221+E224+E227</f>
        <v>110000</v>
      </c>
      <c r="F220" s="129">
        <f>F221+F224+F227</f>
        <v>50000</v>
      </c>
      <c r="G220" s="129">
        <f>G221+G224+G227</f>
        <v>60000</v>
      </c>
    </row>
    <row r="221" spans="1:7" x14ac:dyDescent="0.25">
      <c r="A221" s="58" t="s">
        <v>312</v>
      </c>
      <c r="B221" s="58"/>
      <c r="C221" s="130">
        <f>C222</f>
        <v>50265.88</v>
      </c>
      <c r="D221" s="130">
        <f>D222</f>
        <v>2000</v>
      </c>
      <c r="E221" s="130">
        <f>E222</f>
        <v>30000</v>
      </c>
      <c r="F221" s="130">
        <f>F222</f>
        <v>30000</v>
      </c>
      <c r="G221" s="130">
        <f>G222</f>
        <v>30000</v>
      </c>
    </row>
    <row r="222" spans="1:7" x14ac:dyDescent="0.25">
      <c r="A222" s="61">
        <v>4</v>
      </c>
      <c r="B222" s="55" t="s">
        <v>85</v>
      </c>
      <c r="C222" s="131">
        <f>SUM(C223:C223)</f>
        <v>50265.88</v>
      </c>
      <c r="D222" s="131">
        <f>SUM(D223:D223)</f>
        <v>2000</v>
      </c>
      <c r="E222" s="131">
        <f>SUM(E223:E223)</f>
        <v>30000</v>
      </c>
      <c r="F222" s="131">
        <f>SUM(F223:F223)</f>
        <v>30000</v>
      </c>
      <c r="G222" s="131">
        <f>SUM(G223:G223)</f>
        <v>30000</v>
      </c>
    </row>
    <row r="223" spans="1:7" x14ac:dyDescent="0.25">
      <c r="A223" s="60">
        <v>42</v>
      </c>
      <c r="B223" s="59" t="s">
        <v>28</v>
      </c>
      <c r="C223" s="132">
        <v>50265.88</v>
      </c>
      <c r="D223" s="132">
        <v>2000</v>
      </c>
      <c r="E223" s="132">
        <v>30000</v>
      </c>
      <c r="F223" s="132">
        <v>30000</v>
      </c>
      <c r="G223" s="132">
        <v>30000</v>
      </c>
    </row>
    <row r="224" spans="1:7" x14ac:dyDescent="0.25">
      <c r="A224" s="58" t="s">
        <v>68</v>
      </c>
      <c r="B224" s="58"/>
      <c r="C224" s="130">
        <f>C225</f>
        <v>2470.86</v>
      </c>
      <c r="D224" s="130">
        <f>D225</f>
        <v>0</v>
      </c>
      <c r="E224" s="130">
        <f>E225</f>
        <v>50000</v>
      </c>
      <c r="F224" s="130">
        <f>F225</f>
        <v>20000</v>
      </c>
      <c r="G224" s="130">
        <f>G225</f>
        <v>30000</v>
      </c>
    </row>
    <row r="225" spans="1:7" x14ac:dyDescent="0.25">
      <c r="A225" s="61">
        <v>4</v>
      </c>
      <c r="B225" s="55" t="s">
        <v>85</v>
      </c>
      <c r="C225" s="131">
        <f>SUM(C226:C226)</f>
        <v>2470.86</v>
      </c>
      <c r="D225" s="131">
        <f>SUM(D226:D226)</f>
        <v>0</v>
      </c>
      <c r="E225" s="131">
        <f>SUM(E226:E226)</f>
        <v>50000</v>
      </c>
      <c r="F225" s="131">
        <f>SUM(F226:F226)</f>
        <v>20000</v>
      </c>
      <c r="G225" s="131">
        <f>SUM(G226:G226)</f>
        <v>30000</v>
      </c>
    </row>
    <row r="226" spans="1:7" x14ac:dyDescent="0.25">
      <c r="A226" s="60">
        <v>42</v>
      </c>
      <c r="B226" s="59" t="s">
        <v>28</v>
      </c>
      <c r="C226" s="132">
        <v>2470.86</v>
      </c>
      <c r="D226" s="132">
        <v>0</v>
      </c>
      <c r="E226" s="132">
        <v>50000</v>
      </c>
      <c r="F226" s="132">
        <v>20000</v>
      </c>
      <c r="G226" s="132">
        <v>30000</v>
      </c>
    </row>
    <row r="227" spans="1:7" x14ac:dyDescent="0.25">
      <c r="A227" s="58" t="s">
        <v>298</v>
      </c>
      <c r="B227" s="58"/>
      <c r="C227" s="130">
        <f>C228</f>
        <v>16000</v>
      </c>
      <c r="D227" s="130">
        <f>D228</f>
        <v>0</v>
      </c>
      <c r="E227" s="130">
        <f>E228</f>
        <v>30000</v>
      </c>
      <c r="F227" s="130">
        <f>F228</f>
        <v>0</v>
      </c>
      <c r="G227" s="130">
        <f>G228</f>
        <v>0</v>
      </c>
    </row>
    <row r="228" spans="1:7" x14ac:dyDescent="0.25">
      <c r="A228" s="61">
        <v>4</v>
      </c>
      <c r="B228" s="55" t="s">
        <v>85</v>
      </c>
      <c r="C228" s="131">
        <f>SUM(C229:C229)</f>
        <v>16000</v>
      </c>
      <c r="D228" s="131">
        <f>SUM(D229:D229)</f>
        <v>0</v>
      </c>
      <c r="E228" s="131">
        <f>SUM(E229:E229)</f>
        <v>30000</v>
      </c>
      <c r="F228" s="131">
        <f>SUM(F229:F229)</f>
        <v>0</v>
      </c>
      <c r="G228" s="131">
        <f>SUM(G229:G229)</f>
        <v>0</v>
      </c>
    </row>
    <row r="229" spans="1:7" x14ac:dyDescent="0.25">
      <c r="A229" s="60">
        <v>42</v>
      </c>
      <c r="B229" s="59" t="s">
        <v>28</v>
      </c>
      <c r="C229" s="132">
        <v>16000</v>
      </c>
      <c r="D229" s="132">
        <v>0</v>
      </c>
      <c r="E229" s="132">
        <v>30000</v>
      </c>
      <c r="F229" s="132">
        <v>0</v>
      </c>
      <c r="G229" s="132">
        <v>0</v>
      </c>
    </row>
    <row r="230" spans="1:7" x14ac:dyDescent="0.25">
      <c r="A230" s="56" t="s">
        <v>117</v>
      </c>
      <c r="B230" s="56"/>
      <c r="C230" s="128">
        <f>C231</f>
        <v>0</v>
      </c>
      <c r="D230" s="128">
        <f>D231</f>
        <v>0</v>
      </c>
      <c r="E230" s="128">
        <f>E231</f>
        <v>6000</v>
      </c>
      <c r="F230" s="128">
        <f>F231</f>
        <v>0</v>
      </c>
      <c r="G230" s="128">
        <f>G231</f>
        <v>5000</v>
      </c>
    </row>
    <row r="231" spans="1:7" x14ac:dyDescent="0.25">
      <c r="A231" s="57" t="s">
        <v>116</v>
      </c>
      <c r="B231" s="57"/>
      <c r="C231" s="129">
        <f>C232+C235</f>
        <v>0</v>
      </c>
      <c r="D231" s="129">
        <f>D232+D235</f>
        <v>0</v>
      </c>
      <c r="E231" s="129">
        <f>E232+E235</f>
        <v>6000</v>
      </c>
      <c r="F231" s="129">
        <f>F232+F235</f>
        <v>0</v>
      </c>
      <c r="G231" s="129">
        <f>G232+G235</f>
        <v>5000</v>
      </c>
    </row>
    <row r="232" spans="1:7" x14ac:dyDescent="0.25">
      <c r="A232" s="58" t="s">
        <v>312</v>
      </c>
      <c r="B232" s="58"/>
      <c r="C232" s="130">
        <f>C233</f>
        <v>0</v>
      </c>
      <c r="D232" s="130">
        <f>D233</f>
        <v>0</v>
      </c>
      <c r="E232" s="130">
        <f>E233</f>
        <v>5000</v>
      </c>
      <c r="F232" s="130">
        <f>F233</f>
        <v>0</v>
      </c>
      <c r="G232" s="130">
        <f>G233</f>
        <v>5000</v>
      </c>
    </row>
    <row r="233" spans="1:7" x14ac:dyDescent="0.25">
      <c r="A233" s="61">
        <v>4</v>
      </c>
      <c r="B233" s="55" t="s">
        <v>85</v>
      </c>
      <c r="C233" s="131">
        <f>SUM(C234:C234)</f>
        <v>0</v>
      </c>
      <c r="D233" s="131">
        <f>SUM(D234:D234)</f>
        <v>0</v>
      </c>
      <c r="E233" s="131">
        <f>SUM(E234:E234)</f>
        <v>5000</v>
      </c>
      <c r="F233" s="131">
        <f>SUM(F234:F234)</f>
        <v>0</v>
      </c>
      <c r="G233" s="131">
        <f>SUM(G234:G234)</f>
        <v>5000</v>
      </c>
    </row>
    <row r="234" spans="1:7" x14ac:dyDescent="0.25">
      <c r="A234" s="60">
        <v>42</v>
      </c>
      <c r="B234" s="59" t="s">
        <v>28</v>
      </c>
      <c r="C234" s="132">
        <v>0</v>
      </c>
      <c r="D234" s="132">
        <v>0</v>
      </c>
      <c r="E234" s="132">
        <v>5000</v>
      </c>
      <c r="F234" s="132"/>
      <c r="G234" s="132">
        <v>5000</v>
      </c>
    </row>
    <row r="235" spans="1:7" x14ac:dyDescent="0.25">
      <c r="A235" s="58" t="s">
        <v>68</v>
      </c>
      <c r="B235" s="58"/>
      <c r="C235" s="130">
        <f>C236</f>
        <v>0</v>
      </c>
      <c r="D235" s="130">
        <f>D236</f>
        <v>0</v>
      </c>
      <c r="E235" s="130">
        <f>E236</f>
        <v>1000</v>
      </c>
      <c r="F235" s="130">
        <f>F236</f>
        <v>0</v>
      </c>
      <c r="G235" s="130">
        <f>G236</f>
        <v>0</v>
      </c>
    </row>
    <row r="236" spans="1:7" x14ac:dyDescent="0.25">
      <c r="A236" s="61">
        <v>4</v>
      </c>
      <c r="B236" s="55" t="s">
        <v>85</v>
      </c>
      <c r="C236" s="131">
        <f>SUM(C237:C237)</f>
        <v>0</v>
      </c>
      <c r="D236" s="131">
        <f>SUM(D237:D237)</f>
        <v>0</v>
      </c>
      <c r="E236" s="131">
        <f>SUM(E237:E237)</f>
        <v>1000</v>
      </c>
      <c r="F236" s="131">
        <f>SUM(F237:F237)</f>
        <v>0</v>
      </c>
      <c r="G236" s="131">
        <f>SUM(G237:G237)</f>
        <v>0</v>
      </c>
    </row>
    <row r="237" spans="1:7" x14ac:dyDescent="0.25">
      <c r="A237" s="60">
        <v>42</v>
      </c>
      <c r="B237" s="59" t="s">
        <v>28</v>
      </c>
      <c r="C237" s="133"/>
      <c r="D237" s="132">
        <v>0</v>
      </c>
      <c r="E237" s="132">
        <v>1000</v>
      </c>
      <c r="F237" s="132">
        <v>0</v>
      </c>
      <c r="G237" s="132">
        <v>0</v>
      </c>
    </row>
    <row r="238" spans="1:7" x14ac:dyDescent="0.25">
      <c r="A238" s="56" t="s">
        <v>302</v>
      </c>
      <c r="B238" s="56"/>
      <c r="C238" s="128">
        <f>C239</f>
        <v>0</v>
      </c>
      <c r="D238" s="128">
        <f>D239</f>
        <v>0</v>
      </c>
      <c r="E238" s="128">
        <f>E239</f>
        <v>80000</v>
      </c>
      <c r="F238" s="128">
        <f>F239</f>
        <v>20000</v>
      </c>
      <c r="G238" s="128">
        <f>G239</f>
        <v>20000</v>
      </c>
    </row>
    <row r="239" spans="1:7" x14ac:dyDescent="0.25">
      <c r="A239" s="57" t="s">
        <v>116</v>
      </c>
      <c r="B239" s="57"/>
      <c r="C239" s="129">
        <f>C240+C243+C246</f>
        <v>0</v>
      </c>
      <c r="D239" s="129">
        <f>D240+D243+D246</f>
        <v>0</v>
      </c>
      <c r="E239" s="129">
        <f>E240+E243+E246</f>
        <v>80000</v>
      </c>
      <c r="F239" s="129">
        <f>F240+F243+F246</f>
        <v>20000</v>
      </c>
      <c r="G239" s="129">
        <f>G240+G243+G246</f>
        <v>20000</v>
      </c>
    </row>
    <row r="240" spans="1:7" x14ac:dyDescent="0.25">
      <c r="A240" s="58" t="s">
        <v>312</v>
      </c>
      <c r="B240" s="58"/>
      <c r="C240" s="130">
        <f>C241</f>
        <v>0</v>
      </c>
      <c r="D240" s="130">
        <f>D241</f>
        <v>0</v>
      </c>
      <c r="E240" s="130">
        <f>E241</f>
        <v>30000</v>
      </c>
      <c r="F240" s="130">
        <f>F241</f>
        <v>10000</v>
      </c>
      <c r="G240" s="130">
        <f>G241</f>
        <v>10000</v>
      </c>
    </row>
    <row r="241" spans="1:7" x14ac:dyDescent="0.25">
      <c r="A241" s="61">
        <v>4</v>
      </c>
      <c r="B241" s="55" t="s">
        <v>85</v>
      </c>
      <c r="C241" s="131">
        <f>SUM(C242:C242)</f>
        <v>0</v>
      </c>
      <c r="D241" s="131">
        <f>SUM(D242:D242)</f>
        <v>0</v>
      </c>
      <c r="E241" s="131">
        <f>SUM(E242:E242)</f>
        <v>30000</v>
      </c>
      <c r="F241" s="131">
        <f>SUM(F242:F242)</f>
        <v>10000</v>
      </c>
      <c r="G241" s="131">
        <f>SUM(G242:G242)</f>
        <v>10000</v>
      </c>
    </row>
    <row r="242" spans="1:7" x14ac:dyDescent="0.25">
      <c r="A242" s="60">
        <v>42</v>
      </c>
      <c r="B242" s="59" t="s">
        <v>28</v>
      </c>
      <c r="C242" s="132">
        <v>0</v>
      </c>
      <c r="D242" s="132">
        <v>0</v>
      </c>
      <c r="E242" s="132">
        <v>30000</v>
      </c>
      <c r="F242" s="132">
        <v>10000</v>
      </c>
      <c r="G242" s="132">
        <v>10000</v>
      </c>
    </row>
    <row r="243" spans="1:7" x14ac:dyDescent="0.25">
      <c r="A243" s="58" t="s">
        <v>68</v>
      </c>
      <c r="B243" s="58"/>
      <c r="C243" s="130">
        <f>C244</f>
        <v>0</v>
      </c>
      <c r="D243" s="130">
        <f>D244</f>
        <v>0</v>
      </c>
      <c r="E243" s="130">
        <f>E244</f>
        <v>20000</v>
      </c>
      <c r="F243" s="130">
        <f>F244</f>
        <v>10000</v>
      </c>
      <c r="G243" s="130">
        <f>G244</f>
        <v>10000</v>
      </c>
    </row>
    <row r="244" spans="1:7" x14ac:dyDescent="0.25">
      <c r="A244" s="61">
        <v>4</v>
      </c>
      <c r="B244" s="55" t="s">
        <v>85</v>
      </c>
      <c r="C244" s="131">
        <f>SUM(C245:C245)</f>
        <v>0</v>
      </c>
      <c r="D244" s="131">
        <f>SUM(D245:D245)</f>
        <v>0</v>
      </c>
      <c r="E244" s="131">
        <f>SUM(E245:E245)</f>
        <v>20000</v>
      </c>
      <c r="F244" s="131">
        <f>SUM(F245:F245)</f>
        <v>10000</v>
      </c>
      <c r="G244" s="131">
        <f>SUM(G245:G245)</f>
        <v>10000</v>
      </c>
    </row>
    <row r="245" spans="1:7" x14ac:dyDescent="0.25">
      <c r="A245" s="60">
        <v>42</v>
      </c>
      <c r="B245" s="59" t="s">
        <v>28</v>
      </c>
      <c r="C245" s="132">
        <v>0</v>
      </c>
      <c r="D245" s="132">
        <v>0</v>
      </c>
      <c r="E245" s="132">
        <v>20000</v>
      </c>
      <c r="F245" s="132">
        <v>10000</v>
      </c>
      <c r="G245" s="132">
        <v>10000</v>
      </c>
    </row>
    <row r="246" spans="1:7" x14ac:dyDescent="0.25">
      <c r="A246" s="58" t="s">
        <v>298</v>
      </c>
      <c r="B246" s="58"/>
      <c r="C246" s="130">
        <f>C247</f>
        <v>0</v>
      </c>
      <c r="D246" s="130">
        <f>D247</f>
        <v>0</v>
      </c>
      <c r="E246" s="130">
        <f>E247</f>
        <v>30000</v>
      </c>
      <c r="F246" s="130">
        <f>F247</f>
        <v>0</v>
      </c>
      <c r="G246" s="130">
        <f>G247</f>
        <v>0</v>
      </c>
    </row>
    <row r="247" spans="1:7" x14ac:dyDescent="0.25">
      <c r="A247" s="61">
        <v>4</v>
      </c>
      <c r="B247" s="55" t="s">
        <v>85</v>
      </c>
      <c r="C247" s="131">
        <f>SUM(C248:C248)</f>
        <v>0</v>
      </c>
      <c r="D247" s="131">
        <f>SUM(D248:D248)</f>
        <v>0</v>
      </c>
      <c r="E247" s="131">
        <f>SUM(E248:E248)</f>
        <v>30000</v>
      </c>
      <c r="F247" s="131">
        <f>SUM(F248:F248)</f>
        <v>0</v>
      </c>
      <c r="G247" s="131">
        <f>SUM(G248:G248)</f>
        <v>0</v>
      </c>
    </row>
    <row r="248" spans="1:7" x14ac:dyDescent="0.25">
      <c r="A248" s="60">
        <v>42</v>
      </c>
      <c r="B248" s="59" t="s">
        <v>28</v>
      </c>
      <c r="C248" s="132">
        <v>0</v>
      </c>
      <c r="D248" s="132">
        <v>0</v>
      </c>
      <c r="E248" s="132">
        <v>30000</v>
      </c>
      <c r="F248" s="132">
        <v>0</v>
      </c>
      <c r="G248" s="132">
        <v>0</v>
      </c>
    </row>
    <row r="249" spans="1:7" x14ac:dyDescent="0.25">
      <c r="A249" s="60"/>
      <c r="B249" s="59"/>
      <c r="C249" s="133"/>
      <c r="D249" s="132"/>
      <c r="E249" s="132"/>
      <c r="F249" s="132"/>
      <c r="G249" s="132"/>
    </row>
    <row r="250" spans="1:7" ht="25.5" x14ac:dyDescent="0.25">
      <c r="A250" s="54" t="s">
        <v>118</v>
      </c>
      <c r="B250" s="53" t="s">
        <v>119</v>
      </c>
      <c r="C250" s="134">
        <f>C251+C256+C267+C282</f>
        <v>2569.1999999999998</v>
      </c>
      <c r="D250" s="134">
        <f>D251+D256+D267+D282</f>
        <v>110500</v>
      </c>
      <c r="E250" s="134">
        <f>E251+E256+E267+E282</f>
        <v>166500</v>
      </c>
      <c r="F250" s="134">
        <f>F251+F256+F267+F282</f>
        <v>100500</v>
      </c>
      <c r="G250" s="134">
        <f>G251+G256+G267+G282</f>
        <v>100500</v>
      </c>
    </row>
    <row r="251" spans="1:7" x14ac:dyDescent="0.25">
      <c r="A251" s="56" t="s">
        <v>120</v>
      </c>
      <c r="B251" s="56"/>
      <c r="C251" s="128">
        <f t="shared" ref="C251:G253" si="16">C252</f>
        <v>2569.1999999999998</v>
      </c>
      <c r="D251" s="128">
        <f t="shared" si="16"/>
        <v>500</v>
      </c>
      <c r="E251" s="128">
        <f t="shared" si="16"/>
        <v>500</v>
      </c>
      <c r="F251" s="128">
        <f t="shared" si="16"/>
        <v>500</v>
      </c>
      <c r="G251" s="128">
        <f t="shared" si="16"/>
        <v>500</v>
      </c>
    </row>
    <row r="252" spans="1:7" x14ac:dyDescent="0.25">
      <c r="A252" s="57" t="s">
        <v>121</v>
      </c>
      <c r="B252" s="57"/>
      <c r="C252" s="129">
        <f t="shared" si="16"/>
        <v>2569.1999999999998</v>
      </c>
      <c r="D252" s="129">
        <f t="shared" si="16"/>
        <v>500</v>
      </c>
      <c r="E252" s="129">
        <f t="shared" si="16"/>
        <v>500</v>
      </c>
      <c r="F252" s="129">
        <f t="shared" si="16"/>
        <v>500</v>
      </c>
      <c r="G252" s="129">
        <f t="shared" si="16"/>
        <v>500</v>
      </c>
    </row>
    <row r="253" spans="1:7" x14ac:dyDescent="0.25">
      <c r="A253" s="58" t="s">
        <v>68</v>
      </c>
      <c r="B253" s="58"/>
      <c r="C253" s="130">
        <f t="shared" si="16"/>
        <v>2569.1999999999998</v>
      </c>
      <c r="D253" s="130">
        <f t="shared" si="16"/>
        <v>500</v>
      </c>
      <c r="E253" s="130">
        <f t="shared" si="16"/>
        <v>500</v>
      </c>
      <c r="F253" s="130">
        <f t="shared" si="16"/>
        <v>500</v>
      </c>
      <c r="G253" s="130">
        <f t="shared" si="16"/>
        <v>500</v>
      </c>
    </row>
    <row r="254" spans="1:7" x14ac:dyDescent="0.25">
      <c r="A254" s="55" t="s">
        <v>69</v>
      </c>
      <c r="B254" s="55" t="s">
        <v>12</v>
      </c>
      <c r="C254" s="131">
        <f>SUM(C255:C255)</f>
        <v>2569.1999999999998</v>
      </c>
      <c r="D254" s="131">
        <f>SUM(D255:D255)</f>
        <v>500</v>
      </c>
      <c r="E254" s="131">
        <f>SUM(E255:E255)</f>
        <v>500</v>
      </c>
      <c r="F254" s="131">
        <f>SUM(F255:F255)</f>
        <v>500</v>
      </c>
      <c r="G254" s="131">
        <f>SUM(G255:G255)</f>
        <v>500</v>
      </c>
    </row>
    <row r="255" spans="1:7" x14ac:dyDescent="0.25">
      <c r="A255" s="59" t="s">
        <v>71</v>
      </c>
      <c r="B255" s="59" t="s">
        <v>23</v>
      </c>
      <c r="C255" s="132">
        <v>2569.1999999999998</v>
      </c>
      <c r="D255" s="132">
        <v>500</v>
      </c>
      <c r="E255" s="132">
        <v>500</v>
      </c>
      <c r="F255" s="132">
        <v>500</v>
      </c>
      <c r="G255" s="132">
        <v>500</v>
      </c>
    </row>
    <row r="256" spans="1:7" x14ac:dyDescent="0.25">
      <c r="A256" s="56" t="s">
        <v>122</v>
      </c>
      <c r="B256" s="56"/>
      <c r="C256" s="128">
        <f>C257</f>
        <v>0</v>
      </c>
      <c r="D256" s="128">
        <f>D257</f>
        <v>30000</v>
      </c>
      <c r="E256" s="128">
        <f>E257</f>
        <v>8000</v>
      </c>
      <c r="F256" s="128">
        <f>F257</f>
        <v>0</v>
      </c>
      <c r="G256" s="128">
        <f>G257</f>
        <v>0</v>
      </c>
    </row>
    <row r="257" spans="1:7" x14ac:dyDescent="0.25">
      <c r="A257" s="57" t="s">
        <v>123</v>
      </c>
      <c r="B257" s="57"/>
      <c r="C257" s="129">
        <f>C258+C261+C264</f>
        <v>0</v>
      </c>
      <c r="D257" s="129">
        <f>D258+D261+D264</f>
        <v>30000</v>
      </c>
      <c r="E257" s="129">
        <f>E258+E261+E264</f>
        <v>8000</v>
      </c>
      <c r="F257" s="129">
        <f>F258+F261+F264</f>
        <v>0</v>
      </c>
      <c r="G257" s="129">
        <f>G258+G261+G264</f>
        <v>0</v>
      </c>
    </row>
    <row r="258" spans="1:7" x14ac:dyDescent="0.25">
      <c r="A258" s="58" t="s">
        <v>312</v>
      </c>
      <c r="B258" s="58"/>
      <c r="C258" s="130">
        <f>C259</f>
        <v>0</v>
      </c>
      <c r="D258" s="130">
        <f>D259</f>
        <v>15000</v>
      </c>
      <c r="E258" s="130">
        <f>E259</f>
        <v>2000</v>
      </c>
      <c r="F258" s="130">
        <f>F259</f>
        <v>0</v>
      </c>
      <c r="G258" s="130">
        <f>G259</f>
        <v>0</v>
      </c>
    </row>
    <row r="259" spans="1:7" x14ac:dyDescent="0.25">
      <c r="A259" s="61">
        <v>4</v>
      </c>
      <c r="B259" s="55" t="s">
        <v>85</v>
      </c>
      <c r="C259" s="131">
        <f>SUM(C260:C260)</f>
        <v>0</v>
      </c>
      <c r="D259" s="131">
        <f>SUM(D260:D260)</f>
        <v>15000</v>
      </c>
      <c r="E259" s="131">
        <f>SUM(E260:E260)</f>
        <v>2000</v>
      </c>
      <c r="F259" s="131">
        <f>SUM(F260:F260)</f>
        <v>0</v>
      </c>
      <c r="G259" s="131">
        <f>SUM(G260:G260)</f>
        <v>0</v>
      </c>
    </row>
    <row r="260" spans="1:7" x14ac:dyDescent="0.25">
      <c r="A260" s="60">
        <v>42</v>
      </c>
      <c r="B260" s="59" t="s">
        <v>28</v>
      </c>
      <c r="C260" s="132">
        <v>0</v>
      </c>
      <c r="D260" s="132">
        <v>15000</v>
      </c>
      <c r="E260" s="132">
        <v>2000</v>
      </c>
      <c r="F260" s="132"/>
      <c r="G260" s="132"/>
    </row>
    <row r="261" spans="1:7" x14ac:dyDescent="0.25">
      <c r="A261" s="58" t="s">
        <v>68</v>
      </c>
      <c r="B261" s="58"/>
      <c r="C261" s="130">
        <f>C262</f>
        <v>0</v>
      </c>
      <c r="D261" s="130">
        <f>D262</f>
        <v>15000</v>
      </c>
      <c r="E261" s="130">
        <f>E262</f>
        <v>4000</v>
      </c>
      <c r="F261" s="130">
        <f>F262</f>
        <v>0</v>
      </c>
      <c r="G261" s="130">
        <f>G262</f>
        <v>0</v>
      </c>
    </row>
    <row r="262" spans="1:7" x14ac:dyDescent="0.25">
      <c r="A262" s="61">
        <v>4</v>
      </c>
      <c r="B262" s="55" t="s">
        <v>85</v>
      </c>
      <c r="C262" s="131">
        <f>SUM(C263:C263)</f>
        <v>0</v>
      </c>
      <c r="D262" s="131">
        <f>SUM(D263:D263)</f>
        <v>15000</v>
      </c>
      <c r="E262" s="131">
        <f>SUM(E263:E263)</f>
        <v>4000</v>
      </c>
      <c r="F262" s="131">
        <f>SUM(F263:F263)</f>
        <v>0</v>
      </c>
      <c r="G262" s="131">
        <f>SUM(G263:G263)</f>
        <v>0</v>
      </c>
    </row>
    <row r="263" spans="1:7" x14ac:dyDescent="0.25">
      <c r="A263" s="60">
        <v>42</v>
      </c>
      <c r="B263" s="59" t="s">
        <v>28</v>
      </c>
      <c r="C263" s="133"/>
      <c r="D263" s="132">
        <v>15000</v>
      </c>
      <c r="E263" s="132">
        <v>4000</v>
      </c>
      <c r="F263" s="132">
        <v>0</v>
      </c>
      <c r="G263" s="132">
        <v>0</v>
      </c>
    </row>
    <row r="264" spans="1:7" x14ac:dyDescent="0.25">
      <c r="A264" s="58" t="s">
        <v>301</v>
      </c>
      <c r="B264" s="58"/>
      <c r="C264" s="130">
        <f>C265</f>
        <v>0</v>
      </c>
      <c r="D264" s="130">
        <f>D265</f>
        <v>0</v>
      </c>
      <c r="E264" s="130">
        <f>E265</f>
        <v>2000</v>
      </c>
      <c r="F264" s="130">
        <f>F265</f>
        <v>0</v>
      </c>
      <c r="G264" s="130">
        <f>G265</f>
        <v>0</v>
      </c>
    </row>
    <row r="265" spans="1:7" x14ac:dyDescent="0.25">
      <c r="A265" s="61">
        <v>4</v>
      </c>
      <c r="B265" s="55" t="s">
        <v>85</v>
      </c>
      <c r="C265" s="131">
        <f>SUM(C266:C266)</f>
        <v>0</v>
      </c>
      <c r="D265" s="131">
        <f>SUM(D266:D266)</f>
        <v>0</v>
      </c>
      <c r="E265" s="131">
        <f>SUM(E266:E266)</f>
        <v>2000</v>
      </c>
      <c r="F265" s="131">
        <f>SUM(F266:F266)</f>
        <v>0</v>
      </c>
      <c r="G265" s="131">
        <f>SUM(G266:G266)</f>
        <v>0</v>
      </c>
    </row>
    <row r="266" spans="1:7" x14ac:dyDescent="0.25">
      <c r="A266" s="60">
        <v>42</v>
      </c>
      <c r="B266" s="59" t="s">
        <v>28</v>
      </c>
      <c r="C266" s="132">
        <v>0</v>
      </c>
      <c r="D266" s="132">
        <v>0</v>
      </c>
      <c r="E266" s="132">
        <v>2000</v>
      </c>
      <c r="F266" s="132">
        <v>0</v>
      </c>
      <c r="G266" s="132">
        <v>0</v>
      </c>
    </row>
    <row r="267" spans="1:7" x14ac:dyDescent="0.25">
      <c r="A267" s="56" t="s">
        <v>124</v>
      </c>
      <c r="B267" s="56"/>
      <c r="C267" s="128">
        <f>C268</f>
        <v>0</v>
      </c>
      <c r="D267" s="128">
        <f>D268</f>
        <v>70000</v>
      </c>
      <c r="E267" s="128">
        <f>E268</f>
        <v>148000</v>
      </c>
      <c r="F267" s="128">
        <f>F268</f>
        <v>90000</v>
      </c>
      <c r="G267" s="128">
        <f>G268</f>
        <v>90000</v>
      </c>
    </row>
    <row r="268" spans="1:7" x14ac:dyDescent="0.25">
      <c r="A268" s="57" t="s">
        <v>89</v>
      </c>
      <c r="B268" s="57"/>
      <c r="C268" s="129">
        <f>C269+C272+C277</f>
        <v>0</v>
      </c>
      <c r="D268" s="129">
        <f>D269+D272+D277</f>
        <v>70000</v>
      </c>
      <c r="E268" s="129">
        <f>E269+E272+E277</f>
        <v>148000</v>
      </c>
      <c r="F268" s="129">
        <f>F269+F272+F277</f>
        <v>90000</v>
      </c>
      <c r="G268" s="129">
        <f>G269+G272+G277</f>
        <v>90000</v>
      </c>
    </row>
    <row r="269" spans="1:7" x14ac:dyDescent="0.25">
      <c r="A269" s="58" t="s">
        <v>312</v>
      </c>
      <c r="B269" s="58"/>
      <c r="C269" s="130">
        <f>C270</f>
        <v>0</v>
      </c>
      <c r="D269" s="130">
        <f>D270</f>
        <v>40000</v>
      </c>
      <c r="E269" s="130">
        <f>E270</f>
        <v>10000</v>
      </c>
      <c r="F269" s="130">
        <f>F270</f>
        <v>10000</v>
      </c>
      <c r="G269" s="130">
        <f>G270</f>
        <v>10000</v>
      </c>
    </row>
    <row r="270" spans="1:7" x14ac:dyDescent="0.25">
      <c r="A270" s="61">
        <v>4</v>
      </c>
      <c r="B270" s="55" t="s">
        <v>85</v>
      </c>
      <c r="C270" s="131">
        <f>SUM(C271:C271)</f>
        <v>0</v>
      </c>
      <c r="D270" s="131">
        <f>SUM(D271:D271)</f>
        <v>40000</v>
      </c>
      <c r="E270" s="131">
        <f>SUM(E271:E271)</f>
        <v>10000</v>
      </c>
      <c r="F270" s="131">
        <f>SUM(F271:F271)</f>
        <v>10000</v>
      </c>
      <c r="G270" s="131">
        <f>SUM(G271:G271)</f>
        <v>10000</v>
      </c>
    </row>
    <row r="271" spans="1:7" x14ac:dyDescent="0.25">
      <c r="A271" s="60">
        <v>42</v>
      </c>
      <c r="B271" s="59" t="s">
        <v>28</v>
      </c>
      <c r="C271" s="132">
        <v>0</v>
      </c>
      <c r="D271" s="132">
        <v>40000</v>
      </c>
      <c r="E271" s="132">
        <v>10000</v>
      </c>
      <c r="F271" s="132">
        <v>10000</v>
      </c>
      <c r="G271" s="132">
        <v>10000</v>
      </c>
    </row>
    <row r="272" spans="1:7" x14ac:dyDescent="0.25">
      <c r="A272" s="58" t="s">
        <v>68</v>
      </c>
      <c r="B272" s="58"/>
      <c r="C272" s="130">
        <f>C273+C275</f>
        <v>0</v>
      </c>
      <c r="D272" s="130">
        <f>D273+D275</f>
        <v>30000</v>
      </c>
      <c r="E272" s="130">
        <f>E273+E275</f>
        <v>18000</v>
      </c>
      <c r="F272" s="130">
        <f>F273+F275</f>
        <v>20000</v>
      </c>
      <c r="G272" s="130">
        <f>G273+G275</f>
        <v>20000</v>
      </c>
    </row>
    <row r="273" spans="1:7" x14ac:dyDescent="0.25">
      <c r="A273" s="55" t="s">
        <v>69</v>
      </c>
      <c r="B273" s="55" t="s">
        <v>12</v>
      </c>
      <c r="C273" s="131">
        <f>SUM(C274:C274)</f>
        <v>0</v>
      </c>
      <c r="D273" s="131">
        <f>SUM(D274:D274)</f>
        <v>8000</v>
      </c>
      <c r="E273" s="131">
        <f>SUM(E274:E274)</f>
        <v>8000</v>
      </c>
      <c r="F273" s="131">
        <f>SUM(F274:F274)</f>
        <v>8000</v>
      </c>
      <c r="G273" s="131">
        <f>SUM(G274:G274)</f>
        <v>8000</v>
      </c>
    </row>
    <row r="274" spans="1:7" x14ac:dyDescent="0.25">
      <c r="A274" s="59" t="s">
        <v>71</v>
      </c>
      <c r="B274" s="59" t="s">
        <v>23</v>
      </c>
      <c r="C274" s="132">
        <v>0</v>
      </c>
      <c r="D274" s="132">
        <v>8000</v>
      </c>
      <c r="E274" s="132">
        <v>8000</v>
      </c>
      <c r="F274" s="132">
        <v>8000</v>
      </c>
      <c r="G274" s="132">
        <v>8000</v>
      </c>
    </row>
    <row r="275" spans="1:7" x14ac:dyDescent="0.25">
      <c r="A275" s="61">
        <v>4</v>
      </c>
      <c r="B275" s="55" t="s">
        <v>85</v>
      </c>
      <c r="C275" s="131">
        <f>SUM(C276:C276)</f>
        <v>0</v>
      </c>
      <c r="D275" s="131">
        <f>SUM(D276:D276)</f>
        <v>22000</v>
      </c>
      <c r="E275" s="131">
        <f>SUM(E276:E276)</f>
        <v>10000</v>
      </c>
      <c r="F275" s="131">
        <f>SUM(F276:F276)</f>
        <v>12000</v>
      </c>
      <c r="G275" s="131">
        <f>SUM(G276:G276)</f>
        <v>12000</v>
      </c>
    </row>
    <row r="276" spans="1:7" x14ac:dyDescent="0.25">
      <c r="A276" s="60">
        <v>42</v>
      </c>
      <c r="B276" s="59" t="s">
        <v>28</v>
      </c>
      <c r="C276" s="132">
        <v>0</v>
      </c>
      <c r="D276" s="132">
        <v>22000</v>
      </c>
      <c r="E276" s="132">
        <v>10000</v>
      </c>
      <c r="F276" s="132">
        <v>12000</v>
      </c>
      <c r="G276" s="132">
        <v>12000</v>
      </c>
    </row>
    <row r="277" spans="1:7" x14ac:dyDescent="0.25">
      <c r="A277" s="58" t="s">
        <v>317</v>
      </c>
      <c r="B277" s="58"/>
      <c r="C277" s="130">
        <f>C278</f>
        <v>0</v>
      </c>
      <c r="D277" s="130">
        <f>D278+D280</f>
        <v>0</v>
      </c>
      <c r="E277" s="130">
        <f>E278+E280</f>
        <v>120000</v>
      </c>
      <c r="F277" s="130">
        <f>F278+F280</f>
        <v>60000</v>
      </c>
      <c r="G277" s="130">
        <f>G278+G280</f>
        <v>60000</v>
      </c>
    </row>
    <row r="278" spans="1:7" x14ac:dyDescent="0.25">
      <c r="A278" s="55" t="s">
        <v>69</v>
      </c>
      <c r="B278" s="55" t="s">
        <v>12</v>
      </c>
      <c r="C278" s="131">
        <f>SUM(C279:C279)</f>
        <v>0</v>
      </c>
      <c r="D278" s="131">
        <f>SUM(D279:D279)</f>
        <v>0</v>
      </c>
      <c r="E278" s="131">
        <f>SUM(E279:E279)</f>
        <v>0</v>
      </c>
      <c r="F278" s="131">
        <f>SUM(F279:F279)</f>
        <v>0</v>
      </c>
      <c r="G278" s="131">
        <f>SUM(G279:G279)</f>
        <v>0</v>
      </c>
    </row>
    <row r="279" spans="1:7" x14ac:dyDescent="0.25">
      <c r="A279" s="59" t="s">
        <v>71</v>
      </c>
      <c r="B279" s="59" t="s">
        <v>23</v>
      </c>
      <c r="C279" s="132">
        <v>0</v>
      </c>
      <c r="D279" s="132">
        <v>0</v>
      </c>
      <c r="E279" s="132">
        <v>0</v>
      </c>
      <c r="F279" s="132">
        <v>0</v>
      </c>
      <c r="G279" s="132">
        <v>0</v>
      </c>
    </row>
    <row r="280" spans="1:7" x14ac:dyDescent="0.25">
      <c r="A280" s="61">
        <v>4</v>
      </c>
      <c r="B280" s="55" t="s">
        <v>85</v>
      </c>
      <c r="C280" s="132"/>
      <c r="D280" s="131">
        <f>SUM(D281:D281)</f>
        <v>0</v>
      </c>
      <c r="E280" s="131">
        <f>SUM(E281:E281)</f>
        <v>120000</v>
      </c>
      <c r="F280" s="131">
        <f>SUM(F281:F281)</f>
        <v>60000</v>
      </c>
      <c r="G280" s="131">
        <f>SUM(G281:G281)</f>
        <v>60000</v>
      </c>
    </row>
    <row r="281" spans="1:7" x14ac:dyDescent="0.25">
      <c r="A281" s="60">
        <v>42</v>
      </c>
      <c r="B281" s="59" t="s">
        <v>28</v>
      </c>
      <c r="C281" s="132"/>
      <c r="D281" s="132">
        <v>0</v>
      </c>
      <c r="E281" s="132">
        <v>120000</v>
      </c>
      <c r="F281" s="132">
        <v>60000</v>
      </c>
      <c r="G281" s="132">
        <v>60000</v>
      </c>
    </row>
    <row r="282" spans="1:7" x14ac:dyDescent="0.25">
      <c r="A282" s="56" t="s">
        <v>126</v>
      </c>
      <c r="B282" s="56"/>
      <c r="C282" s="128">
        <f>C283</f>
        <v>0</v>
      </c>
      <c r="D282" s="128">
        <f>D283</f>
        <v>10000</v>
      </c>
      <c r="E282" s="128">
        <f>E283</f>
        <v>10000</v>
      </c>
      <c r="F282" s="128">
        <f>F283</f>
        <v>10000</v>
      </c>
      <c r="G282" s="128">
        <f>G283</f>
        <v>10000</v>
      </c>
    </row>
    <row r="283" spans="1:7" x14ac:dyDescent="0.25">
      <c r="A283" s="57" t="s">
        <v>125</v>
      </c>
      <c r="B283" s="57"/>
      <c r="C283" s="129">
        <f>C284+C287</f>
        <v>0</v>
      </c>
      <c r="D283" s="129">
        <f>D284+D287</f>
        <v>10000</v>
      </c>
      <c r="E283" s="129">
        <f>E284+E287</f>
        <v>10000</v>
      </c>
      <c r="F283" s="129">
        <f>F284+F287</f>
        <v>10000</v>
      </c>
      <c r="G283" s="129">
        <f>G284+G287</f>
        <v>10000</v>
      </c>
    </row>
    <row r="284" spans="1:7" x14ac:dyDescent="0.25">
      <c r="A284" s="58" t="s">
        <v>68</v>
      </c>
      <c r="B284" s="58"/>
      <c r="C284" s="130">
        <f>C285</f>
        <v>0</v>
      </c>
      <c r="D284" s="130">
        <f>D285</f>
        <v>2000</v>
      </c>
      <c r="E284" s="130">
        <f>E285</f>
        <v>2000</v>
      </c>
      <c r="F284" s="130">
        <f>F285</f>
        <v>2000</v>
      </c>
      <c r="G284" s="130">
        <f>G285</f>
        <v>2000</v>
      </c>
    </row>
    <row r="285" spans="1:7" x14ac:dyDescent="0.25">
      <c r="A285" s="61">
        <v>4</v>
      </c>
      <c r="B285" s="55" t="s">
        <v>85</v>
      </c>
      <c r="C285" s="131">
        <f>SUM(C286:C286)</f>
        <v>0</v>
      </c>
      <c r="D285" s="131">
        <f>SUM(D286:D286)</f>
        <v>2000</v>
      </c>
      <c r="E285" s="131">
        <f>SUM(E286:E286)</f>
        <v>2000</v>
      </c>
      <c r="F285" s="131">
        <f>SUM(F286:F286)</f>
        <v>2000</v>
      </c>
      <c r="G285" s="131">
        <f>SUM(G286:G286)</f>
        <v>2000</v>
      </c>
    </row>
    <row r="286" spans="1:7" x14ac:dyDescent="0.25">
      <c r="A286" s="60">
        <v>42</v>
      </c>
      <c r="B286" s="59" t="s">
        <v>28</v>
      </c>
      <c r="C286" s="132">
        <v>0</v>
      </c>
      <c r="D286" s="132">
        <v>2000</v>
      </c>
      <c r="E286" s="132">
        <v>2000</v>
      </c>
      <c r="F286" s="132">
        <v>2000</v>
      </c>
      <c r="G286" s="132">
        <v>2000</v>
      </c>
    </row>
    <row r="287" spans="1:7" x14ac:dyDescent="0.25">
      <c r="A287" s="58" t="s">
        <v>312</v>
      </c>
      <c r="B287" s="58"/>
      <c r="C287" s="130">
        <f>C288+C290</f>
        <v>0</v>
      </c>
      <c r="D287" s="130">
        <f>D288+D290</f>
        <v>8000</v>
      </c>
      <c r="E287" s="130">
        <f>E288+E290</f>
        <v>8000</v>
      </c>
      <c r="F287" s="130">
        <f>F288+F290</f>
        <v>8000</v>
      </c>
      <c r="G287" s="130">
        <f>G288+G290</f>
        <v>8000</v>
      </c>
    </row>
    <row r="288" spans="1:7" x14ac:dyDescent="0.25">
      <c r="A288" s="55" t="s">
        <v>69</v>
      </c>
      <c r="B288" s="55" t="s">
        <v>12</v>
      </c>
      <c r="C288" s="131">
        <f>SUM(C289:C289)</f>
        <v>0</v>
      </c>
      <c r="D288" s="131">
        <f>SUM(D289:D289)</f>
        <v>5000</v>
      </c>
      <c r="E288" s="131">
        <f>SUM(E289:E289)</f>
        <v>5000</v>
      </c>
      <c r="F288" s="131">
        <f>SUM(F289:F289)</f>
        <v>5000</v>
      </c>
      <c r="G288" s="131">
        <f>SUM(G289:G289)</f>
        <v>5000</v>
      </c>
    </row>
    <row r="289" spans="1:7" x14ac:dyDescent="0.25">
      <c r="A289" s="59" t="s">
        <v>71</v>
      </c>
      <c r="B289" s="59" t="s">
        <v>23</v>
      </c>
      <c r="C289" s="132">
        <v>0</v>
      </c>
      <c r="D289" s="132">
        <v>5000</v>
      </c>
      <c r="E289" s="132">
        <v>5000</v>
      </c>
      <c r="F289" s="132">
        <v>5000</v>
      </c>
      <c r="G289" s="132">
        <v>5000</v>
      </c>
    </row>
    <row r="290" spans="1:7" x14ac:dyDescent="0.25">
      <c r="A290" s="61">
        <v>4</v>
      </c>
      <c r="B290" s="55" t="s">
        <v>85</v>
      </c>
      <c r="C290" s="131">
        <f>SUM(C291:C291)</f>
        <v>0</v>
      </c>
      <c r="D290" s="131">
        <f>SUM(D291:D291)</f>
        <v>3000</v>
      </c>
      <c r="E290" s="131">
        <f>SUM(E291:E291)</f>
        <v>3000</v>
      </c>
      <c r="F290" s="131">
        <f>SUM(F291:F291)</f>
        <v>3000</v>
      </c>
      <c r="G290" s="131">
        <f>SUM(G291:G291)</f>
        <v>3000</v>
      </c>
    </row>
    <row r="291" spans="1:7" x14ac:dyDescent="0.25">
      <c r="A291" s="60">
        <v>42</v>
      </c>
      <c r="B291" s="59" t="s">
        <v>28</v>
      </c>
      <c r="C291" s="132">
        <v>0</v>
      </c>
      <c r="D291" s="132">
        <v>3000</v>
      </c>
      <c r="E291" s="132">
        <v>3000</v>
      </c>
      <c r="F291" s="132">
        <v>3000</v>
      </c>
      <c r="G291" s="132">
        <v>3000</v>
      </c>
    </row>
    <row r="292" spans="1:7" ht="25.5" x14ac:dyDescent="0.25">
      <c r="A292" s="54" t="s">
        <v>127</v>
      </c>
      <c r="B292" s="53" t="s">
        <v>128</v>
      </c>
      <c r="C292" s="134">
        <f>C293+C298+C306+C314+C322</f>
        <v>31584.19</v>
      </c>
      <c r="D292" s="134">
        <f>D293+D298+D306+D314+D322</f>
        <v>32000</v>
      </c>
      <c r="E292" s="134">
        <f>E293+E298+E306+E314+E322</f>
        <v>31000</v>
      </c>
      <c r="F292" s="134">
        <f>F293+F298+F306+F314+F322</f>
        <v>31000</v>
      </c>
      <c r="G292" s="134">
        <f>G293+G298+G306+G314+G322</f>
        <v>31000</v>
      </c>
    </row>
    <row r="293" spans="1:7" x14ac:dyDescent="0.25">
      <c r="A293" s="56" t="s">
        <v>129</v>
      </c>
      <c r="B293" s="56"/>
      <c r="C293" s="128">
        <f t="shared" ref="C293:G295" si="17">C294</f>
        <v>4948.07</v>
      </c>
      <c r="D293" s="128">
        <f t="shared" si="17"/>
        <v>3500</v>
      </c>
      <c r="E293" s="128">
        <f t="shared" si="17"/>
        <v>3500</v>
      </c>
      <c r="F293" s="128">
        <f t="shared" si="17"/>
        <v>3500</v>
      </c>
      <c r="G293" s="128">
        <f t="shared" si="17"/>
        <v>3500</v>
      </c>
    </row>
    <row r="294" spans="1:7" x14ac:dyDescent="0.25">
      <c r="A294" s="57" t="s">
        <v>131</v>
      </c>
      <c r="B294" s="57"/>
      <c r="C294" s="129">
        <f t="shared" si="17"/>
        <v>4948.07</v>
      </c>
      <c r="D294" s="129">
        <f t="shared" si="17"/>
        <v>3500</v>
      </c>
      <c r="E294" s="129">
        <f t="shared" si="17"/>
        <v>3500</v>
      </c>
      <c r="F294" s="129">
        <f t="shared" si="17"/>
        <v>3500</v>
      </c>
      <c r="G294" s="129">
        <f t="shared" si="17"/>
        <v>3500</v>
      </c>
    </row>
    <row r="295" spans="1:7" x14ac:dyDescent="0.25">
      <c r="A295" s="58" t="s">
        <v>68</v>
      </c>
      <c r="B295" s="58"/>
      <c r="C295" s="130">
        <f t="shared" si="17"/>
        <v>4948.07</v>
      </c>
      <c r="D295" s="130">
        <f t="shared" si="17"/>
        <v>3500</v>
      </c>
      <c r="E295" s="130">
        <f t="shared" si="17"/>
        <v>3500</v>
      </c>
      <c r="F295" s="130">
        <f t="shared" si="17"/>
        <v>3500</v>
      </c>
      <c r="G295" s="130">
        <f t="shared" si="17"/>
        <v>3500</v>
      </c>
    </row>
    <row r="296" spans="1:7" x14ac:dyDescent="0.25">
      <c r="A296" s="55" t="s">
        <v>69</v>
      </c>
      <c r="B296" s="55" t="s">
        <v>12</v>
      </c>
      <c r="C296" s="131">
        <f>SUM(C297:C297)</f>
        <v>4948.07</v>
      </c>
      <c r="D296" s="131">
        <f>SUM(D297:D297)</f>
        <v>3500</v>
      </c>
      <c r="E296" s="131">
        <f>SUM(E297:E297)</f>
        <v>3500</v>
      </c>
      <c r="F296" s="131">
        <f>SUM(F297:F297)</f>
        <v>3500</v>
      </c>
      <c r="G296" s="131">
        <f>SUM(G297:G297)</f>
        <v>3500</v>
      </c>
    </row>
    <row r="297" spans="1:7" x14ac:dyDescent="0.25">
      <c r="A297" s="59" t="s">
        <v>71</v>
      </c>
      <c r="B297" s="59" t="s">
        <v>23</v>
      </c>
      <c r="C297" s="132">
        <v>4948.07</v>
      </c>
      <c r="D297" s="132">
        <v>3500</v>
      </c>
      <c r="E297" s="132">
        <v>3500</v>
      </c>
      <c r="F297" s="132">
        <v>3500</v>
      </c>
      <c r="G297" s="132">
        <v>3500</v>
      </c>
    </row>
    <row r="298" spans="1:7" x14ac:dyDescent="0.25">
      <c r="A298" s="56" t="s">
        <v>130</v>
      </c>
      <c r="B298" s="56"/>
      <c r="C298" s="128">
        <f>C299</f>
        <v>18763.96</v>
      </c>
      <c r="D298" s="128">
        <f>D299</f>
        <v>19000</v>
      </c>
      <c r="E298" s="128">
        <f>E299</f>
        <v>16000</v>
      </c>
      <c r="F298" s="128">
        <f>F299</f>
        <v>16000</v>
      </c>
      <c r="G298" s="128">
        <f>G299</f>
        <v>16000</v>
      </c>
    </row>
    <row r="299" spans="1:7" x14ac:dyDescent="0.25">
      <c r="A299" s="57" t="s">
        <v>131</v>
      </c>
      <c r="B299" s="57"/>
      <c r="C299" s="129">
        <f>C300+C303</f>
        <v>18763.96</v>
      </c>
      <c r="D299" s="129">
        <f>D300+D303</f>
        <v>19000</v>
      </c>
      <c r="E299" s="129">
        <f>E300+E303</f>
        <v>16000</v>
      </c>
      <c r="F299" s="129">
        <f>F300+F303</f>
        <v>16000</v>
      </c>
      <c r="G299" s="129">
        <f>G300+G303</f>
        <v>16000</v>
      </c>
    </row>
    <row r="300" spans="1:7" x14ac:dyDescent="0.25">
      <c r="A300" s="58" t="s">
        <v>312</v>
      </c>
      <c r="B300" s="58"/>
      <c r="C300" s="130">
        <f>C301</f>
        <v>17436.73</v>
      </c>
      <c r="D300" s="130">
        <f>D301</f>
        <v>11000</v>
      </c>
      <c r="E300" s="130">
        <f>E301</f>
        <v>11000</v>
      </c>
      <c r="F300" s="130">
        <f>F301</f>
        <v>11000</v>
      </c>
      <c r="G300" s="130">
        <f>G301</f>
        <v>11000</v>
      </c>
    </row>
    <row r="301" spans="1:7" x14ac:dyDescent="0.25">
      <c r="A301" s="55" t="s">
        <v>69</v>
      </c>
      <c r="B301" s="55" t="s">
        <v>12</v>
      </c>
      <c r="C301" s="131">
        <f>SUM(C302:C302)</f>
        <v>17436.73</v>
      </c>
      <c r="D301" s="131">
        <f>SUM(D302:D302)</f>
        <v>11000</v>
      </c>
      <c r="E301" s="131">
        <f>SUM(E302:E302)</f>
        <v>11000</v>
      </c>
      <c r="F301" s="131">
        <f>SUM(F302:F302)</f>
        <v>11000</v>
      </c>
      <c r="G301" s="131">
        <f>SUM(G302:G302)</f>
        <v>11000</v>
      </c>
    </row>
    <row r="302" spans="1:7" x14ac:dyDescent="0.25">
      <c r="A302" s="59" t="s">
        <v>71</v>
      </c>
      <c r="B302" s="59" t="s">
        <v>23</v>
      </c>
      <c r="C302" s="132">
        <v>17436.73</v>
      </c>
      <c r="D302" s="132">
        <v>11000</v>
      </c>
      <c r="E302" s="132">
        <v>11000</v>
      </c>
      <c r="F302" s="132">
        <v>11000</v>
      </c>
      <c r="G302" s="132">
        <v>11000</v>
      </c>
    </row>
    <row r="303" spans="1:7" x14ac:dyDescent="0.25">
      <c r="A303" s="58" t="s">
        <v>68</v>
      </c>
      <c r="B303" s="58"/>
      <c r="C303" s="130">
        <f>C304</f>
        <v>1327.23</v>
      </c>
      <c r="D303" s="130">
        <f>D304</f>
        <v>8000</v>
      </c>
      <c r="E303" s="130">
        <f>E304</f>
        <v>5000</v>
      </c>
      <c r="F303" s="130">
        <f>F304</f>
        <v>5000</v>
      </c>
      <c r="G303" s="130">
        <f>G304</f>
        <v>5000</v>
      </c>
    </row>
    <row r="304" spans="1:7" x14ac:dyDescent="0.25">
      <c r="A304" s="55" t="s">
        <v>69</v>
      </c>
      <c r="B304" s="55" t="s">
        <v>12</v>
      </c>
      <c r="C304" s="131">
        <f>SUM(C305:C305)</f>
        <v>1327.23</v>
      </c>
      <c r="D304" s="131">
        <f>SUM(D305:D305)</f>
        <v>8000</v>
      </c>
      <c r="E304" s="131">
        <f>SUM(E305:E305)</f>
        <v>5000</v>
      </c>
      <c r="F304" s="131">
        <f>SUM(F305:F305)</f>
        <v>5000</v>
      </c>
      <c r="G304" s="131">
        <f>SUM(G305:G305)</f>
        <v>5000</v>
      </c>
    </row>
    <row r="305" spans="1:7" x14ac:dyDescent="0.25">
      <c r="A305" s="59" t="s">
        <v>71</v>
      </c>
      <c r="B305" s="59" t="s">
        <v>23</v>
      </c>
      <c r="C305" s="132">
        <v>1327.23</v>
      </c>
      <c r="D305" s="132">
        <v>8000</v>
      </c>
      <c r="E305" s="132">
        <v>5000</v>
      </c>
      <c r="F305" s="132">
        <v>5000</v>
      </c>
      <c r="G305" s="132">
        <v>5000</v>
      </c>
    </row>
    <row r="306" spans="1:7" x14ac:dyDescent="0.25">
      <c r="A306" s="56" t="s">
        <v>132</v>
      </c>
      <c r="B306" s="56"/>
      <c r="C306" s="128">
        <f>C307</f>
        <v>6417.6</v>
      </c>
      <c r="D306" s="128">
        <f>D307</f>
        <v>1000</v>
      </c>
      <c r="E306" s="128">
        <f>E307</f>
        <v>1000</v>
      </c>
      <c r="F306" s="128">
        <f>F307</f>
        <v>1000</v>
      </c>
      <c r="G306" s="128">
        <f>G307</f>
        <v>1000</v>
      </c>
    </row>
    <row r="307" spans="1:7" x14ac:dyDescent="0.25">
      <c r="A307" s="57" t="s">
        <v>134</v>
      </c>
      <c r="B307" s="57"/>
      <c r="C307" s="129">
        <f>C308+C311</f>
        <v>6417.6</v>
      </c>
      <c r="D307" s="129">
        <f>D308+D311</f>
        <v>1000</v>
      </c>
      <c r="E307" s="129">
        <f>E308+E311</f>
        <v>1000</v>
      </c>
      <c r="F307" s="129">
        <f>F308+F311</f>
        <v>1000</v>
      </c>
      <c r="G307" s="129">
        <f>G308+G311</f>
        <v>1000</v>
      </c>
    </row>
    <row r="308" spans="1:7" x14ac:dyDescent="0.25">
      <c r="A308" s="58" t="s">
        <v>312</v>
      </c>
      <c r="B308" s="58"/>
      <c r="C308" s="130">
        <f>C309</f>
        <v>6013.06</v>
      </c>
      <c r="D308" s="130">
        <f>D309</f>
        <v>500</v>
      </c>
      <c r="E308" s="130">
        <f>E309</f>
        <v>500</v>
      </c>
      <c r="F308" s="130">
        <f>F309</f>
        <v>500</v>
      </c>
      <c r="G308" s="130">
        <f>G309</f>
        <v>500</v>
      </c>
    </row>
    <row r="309" spans="1:7" x14ac:dyDescent="0.25">
      <c r="A309" s="55" t="s">
        <v>69</v>
      </c>
      <c r="B309" s="55" t="s">
        <v>12</v>
      </c>
      <c r="C309" s="131">
        <f>SUM(C310:C310)</f>
        <v>6013.06</v>
      </c>
      <c r="D309" s="131">
        <f>SUM(D310:D310)</f>
        <v>500</v>
      </c>
      <c r="E309" s="131">
        <f>SUM(E310:E310)</f>
        <v>500</v>
      </c>
      <c r="F309" s="131">
        <f>SUM(F310:F310)</f>
        <v>500</v>
      </c>
      <c r="G309" s="131">
        <f>SUM(G310:G310)</f>
        <v>500</v>
      </c>
    </row>
    <row r="310" spans="1:7" x14ac:dyDescent="0.25">
      <c r="A310" s="59" t="s">
        <v>71</v>
      </c>
      <c r="B310" s="59" t="s">
        <v>23</v>
      </c>
      <c r="C310" s="132">
        <v>6013.06</v>
      </c>
      <c r="D310" s="132">
        <v>500</v>
      </c>
      <c r="E310" s="132">
        <v>500</v>
      </c>
      <c r="F310" s="132">
        <v>500</v>
      </c>
      <c r="G310" s="132">
        <v>500</v>
      </c>
    </row>
    <row r="311" spans="1:7" x14ac:dyDescent="0.25">
      <c r="A311" s="58" t="s">
        <v>301</v>
      </c>
      <c r="B311" s="58"/>
      <c r="C311" s="130">
        <f>C312</f>
        <v>404.54</v>
      </c>
      <c r="D311" s="130">
        <f>D312</f>
        <v>500</v>
      </c>
      <c r="E311" s="130">
        <f>E312</f>
        <v>500</v>
      </c>
      <c r="F311" s="130">
        <f>F312</f>
        <v>500</v>
      </c>
      <c r="G311" s="130">
        <f>G312</f>
        <v>500</v>
      </c>
    </row>
    <row r="312" spans="1:7" x14ac:dyDescent="0.25">
      <c r="A312" s="55" t="s">
        <v>69</v>
      </c>
      <c r="B312" s="55" t="s">
        <v>12</v>
      </c>
      <c r="C312" s="131">
        <f>SUM(C313:C313)</f>
        <v>404.54</v>
      </c>
      <c r="D312" s="131">
        <f>SUM(D313:D313)</f>
        <v>500</v>
      </c>
      <c r="E312" s="131">
        <f>SUM(E313:E313)</f>
        <v>500</v>
      </c>
      <c r="F312" s="131">
        <f>SUM(F313:F313)</f>
        <v>500</v>
      </c>
      <c r="G312" s="131">
        <f>SUM(G313:G313)</f>
        <v>500</v>
      </c>
    </row>
    <row r="313" spans="1:7" x14ac:dyDescent="0.25">
      <c r="A313" s="59" t="s">
        <v>71</v>
      </c>
      <c r="B313" s="59" t="s">
        <v>23</v>
      </c>
      <c r="C313" s="133">
        <v>404.54</v>
      </c>
      <c r="D313" s="132">
        <v>500</v>
      </c>
      <c r="E313" s="132">
        <v>500</v>
      </c>
      <c r="F313" s="132">
        <v>500</v>
      </c>
      <c r="G313" s="132">
        <v>500</v>
      </c>
    </row>
    <row r="314" spans="1:7" x14ac:dyDescent="0.25">
      <c r="A314" s="56" t="s">
        <v>135</v>
      </c>
      <c r="B314" s="56"/>
      <c r="C314" s="128">
        <f>C315</f>
        <v>954.56</v>
      </c>
      <c r="D314" s="128">
        <f>D315</f>
        <v>6000</v>
      </c>
      <c r="E314" s="128">
        <f>E315</f>
        <v>8000</v>
      </c>
      <c r="F314" s="128">
        <f>F315</f>
        <v>8000</v>
      </c>
      <c r="G314" s="128">
        <f>G315</f>
        <v>8000</v>
      </c>
    </row>
    <row r="315" spans="1:7" x14ac:dyDescent="0.25">
      <c r="A315" s="57" t="s">
        <v>134</v>
      </c>
      <c r="B315" s="57"/>
      <c r="C315" s="129">
        <f>C316+C319</f>
        <v>954.56</v>
      </c>
      <c r="D315" s="129">
        <f>D316+D319</f>
        <v>6000</v>
      </c>
      <c r="E315" s="129">
        <f>E316+E319</f>
        <v>8000</v>
      </c>
      <c r="F315" s="129">
        <f>F316+F319</f>
        <v>8000</v>
      </c>
      <c r="G315" s="129">
        <f>G316+G319</f>
        <v>8000</v>
      </c>
    </row>
    <row r="316" spans="1:7" x14ac:dyDescent="0.25">
      <c r="A316" s="58" t="s">
        <v>312</v>
      </c>
      <c r="B316" s="58"/>
      <c r="C316" s="130">
        <f>C317</f>
        <v>954.56</v>
      </c>
      <c r="D316" s="130">
        <f>D317</f>
        <v>4000</v>
      </c>
      <c r="E316" s="130">
        <f>E317</f>
        <v>6000</v>
      </c>
      <c r="F316" s="130">
        <f>F317</f>
        <v>6000</v>
      </c>
      <c r="G316" s="130">
        <f>G317</f>
        <v>6000</v>
      </c>
    </row>
    <row r="317" spans="1:7" x14ac:dyDescent="0.25">
      <c r="A317" s="55" t="s">
        <v>69</v>
      </c>
      <c r="B317" s="55" t="s">
        <v>12</v>
      </c>
      <c r="C317" s="131">
        <f>SUM(C318:C318)</f>
        <v>954.56</v>
      </c>
      <c r="D317" s="131">
        <f>SUM(D318:D318)</f>
        <v>4000</v>
      </c>
      <c r="E317" s="131">
        <f>SUM(E318:E318)</f>
        <v>6000</v>
      </c>
      <c r="F317" s="131">
        <f>SUM(F318:F318)</f>
        <v>6000</v>
      </c>
      <c r="G317" s="131">
        <f>SUM(G318:G318)</f>
        <v>6000</v>
      </c>
    </row>
    <row r="318" spans="1:7" x14ac:dyDescent="0.25">
      <c r="A318" s="59" t="s">
        <v>71</v>
      </c>
      <c r="B318" s="59" t="s">
        <v>23</v>
      </c>
      <c r="C318" s="132">
        <v>954.56</v>
      </c>
      <c r="D318" s="132">
        <v>4000</v>
      </c>
      <c r="E318" s="132">
        <v>6000</v>
      </c>
      <c r="F318" s="132">
        <v>6000</v>
      </c>
      <c r="G318" s="132">
        <v>6000</v>
      </c>
    </row>
    <row r="319" spans="1:7" x14ac:dyDescent="0.25">
      <c r="A319" s="58" t="s">
        <v>314</v>
      </c>
      <c r="B319" s="58"/>
      <c r="C319" s="130">
        <f>C320</f>
        <v>0</v>
      </c>
      <c r="D319" s="130">
        <f>D320</f>
        <v>2000</v>
      </c>
      <c r="E319" s="130">
        <f>E320</f>
        <v>2000</v>
      </c>
      <c r="F319" s="130">
        <f>F320</f>
        <v>2000</v>
      </c>
      <c r="G319" s="130">
        <f>G320</f>
        <v>2000</v>
      </c>
    </row>
    <row r="320" spans="1:7" x14ac:dyDescent="0.25">
      <c r="A320" s="55" t="s">
        <v>69</v>
      </c>
      <c r="B320" s="55" t="s">
        <v>12</v>
      </c>
      <c r="C320" s="131">
        <f>SUM(C321:C321)</f>
        <v>0</v>
      </c>
      <c r="D320" s="131">
        <f>SUM(D321:D321)</f>
        <v>2000</v>
      </c>
      <c r="E320" s="131">
        <f>SUM(E321:E321)</f>
        <v>2000</v>
      </c>
      <c r="F320" s="131">
        <f>SUM(F321:F321)</f>
        <v>2000</v>
      </c>
      <c r="G320" s="131">
        <f>SUM(G321:G321)</f>
        <v>2000</v>
      </c>
    </row>
    <row r="321" spans="1:7" x14ac:dyDescent="0.25">
      <c r="A321" s="59" t="s">
        <v>71</v>
      </c>
      <c r="B321" s="59" t="s">
        <v>23</v>
      </c>
      <c r="C321" s="133"/>
      <c r="D321" s="132">
        <v>2000</v>
      </c>
      <c r="E321" s="132">
        <v>2000</v>
      </c>
      <c r="F321" s="132">
        <v>2000</v>
      </c>
      <c r="G321" s="132">
        <v>2000</v>
      </c>
    </row>
    <row r="322" spans="1:7" x14ac:dyDescent="0.25">
      <c r="A322" s="56" t="s">
        <v>133</v>
      </c>
      <c r="B322" s="56"/>
      <c r="C322" s="128">
        <f>C323</f>
        <v>500</v>
      </c>
      <c r="D322" s="128">
        <f>D323</f>
        <v>2500</v>
      </c>
      <c r="E322" s="128">
        <f>E323</f>
        <v>2500</v>
      </c>
      <c r="F322" s="128">
        <f>F323</f>
        <v>2500</v>
      </c>
      <c r="G322" s="128">
        <f>G323</f>
        <v>2500</v>
      </c>
    </row>
    <row r="323" spans="1:7" x14ac:dyDescent="0.25">
      <c r="A323" s="57" t="s">
        <v>134</v>
      </c>
      <c r="B323" s="57"/>
      <c r="C323" s="129">
        <f>C324+C329</f>
        <v>500</v>
      </c>
      <c r="D323" s="129">
        <f>D324+D329</f>
        <v>2500</v>
      </c>
      <c r="E323" s="129">
        <f>E324+E329</f>
        <v>2500</v>
      </c>
      <c r="F323" s="129">
        <f>F324+F329</f>
        <v>2500</v>
      </c>
      <c r="G323" s="129">
        <f>G324+G329</f>
        <v>2500</v>
      </c>
    </row>
    <row r="324" spans="1:7" x14ac:dyDescent="0.25">
      <c r="A324" s="58" t="s">
        <v>312</v>
      </c>
      <c r="B324" s="58"/>
      <c r="C324" s="130">
        <f>C325+C327</f>
        <v>0</v>
      </c>
      <c r="D324" s="130">
        <f>D325+D327</f>
        <v>1000</v>
      </c>
      <c r="E324" s="130">
        <f>E325+E327</f>
        <v>1000</v>
      </c>
      <c r="F324" s="130">
        <f>F325+F327</f>
        <v>1000</v>
      </c>
      <c r="G324" s="130">
        <f>G325+G327</f>
        <v>1000</v>
      </c>
    </row>
    <row r="325" spans="1:7" x14ac:dyDescent="0.25">
      <c r="A325" s="55" t="s">
        <v>69</v>
      </c>
      <c r="B325" s="55" t="s">
        <v>12</v>
      </c>
      <c r="C325" s="131">
        <f>SUM(C326:C326)</f>
        <v>0</v>
      </c>
      <c r="D325" s="131">
        <f>SUM(D326:D326)</f>
        <v>0</v>
      </c>
      <c r="E325" s="131">
        <f>SUM(E326:E326)</f>
        <v>0</v>
      </c>
      <c r="F325" s="131">
        <f>SUM(F326:F326)</f>
        <v>0</v>
      </c>
      <c r="G325" s="131">
        <f>SUM(G326:G326)</f>
        <v>0</v>
      </c>
    </row>
    <row r="326" spans="1:7" x14ac:dyDescent="0.25">
      <c r="A326" s="60">
        <v>36</v>
      </c>
      <c r="B326" s="59" t="s">
        <v>167</v>
      </c>
      <c r="C326" s="132">
        <v>0</v>
      </c>
      <c r="D326" s="132">
        <v>0</v>
      </c>
      <c r="E326" s="132">
        <v>0</v>
      </c>
      <c r="F326" s="132">
        <v>0</v>
      </c>
      <c r="G326" s="132">
        <v>0</v>
      </c>
    </row>
    <row r="327" spans="1:7" x14ac:dyDescent="0.25">
      <c r="A327" s="61">
        <v>4</v>
      </c>
      <c r="B327" s="55" t="s">
        <v>85</v>
      </c>
      <c r="C327" s="131">
        <f>SUM(C328:C328)</f>
        <v>0</v>
      </c>
      <c r="D327" s="131">
        <f>SUM(D328:D328)</f>
        <v>1000</v>
      </c>
      <c r="E327" s="131">
        <f>SUM(E328:E328)</f>
        <v>1000</v>
      </c>
      <c r="F327" s="131">
        <f>SUM(F328:F328)</f>
        <v>1000</v>
      </c>
      <c r="G327" s="131">
        <f>SUM(G328:G328)</f>
        <v>1000</v>
      </c>
    </row>
    <row r="328" spans="1:7" x14ac:dyDescent="0.25">
      <c r="A328" s="60">
        <v>42</v>
      </c>
      <c r="B328" s="59" t="s">
        <v>28</v>
      </c>
      <c r="C328" s="132">
        <v>0</v>
      </c>
      <c r="D328" s="132">
        <v>1000</v>
      </c>
      <c r="E328" s="132">
        <v>1000</v>
      </c>
      <c r="F328" s="132">
        <v>1000</v>
      </c>
      <c r="G328" s="132">
        <v>1000</v>
      </c>
    </row>
    <row r="329" spans="1:7" x14ac:dyDescent="0.25">
      <c r="A329" s="58" t="s">
        <v>68</v>
      </c>
      <c r="B329" s="58"/>
      <c r="C329" s="130">
        <f>C330+C332</f>
        <v>500</v>
      </c>
      <c r="D329" s="130">
        <f>D330+D332</f>
        <v>1500</v>
      </c>
      <c r="E329" s="130">
        <f>E330+E332</f>
        <v>1500</v>
      </c>
      <c r="F329" s="130">
        <f>F330+F332</f>
        <v>1500</v>
      </c>
      <c r="G329" s="130">
        <f>G330+G332</f>
        <v>1500</v>
      </c>
    </row>
    <row r="330" spans="1:7" x14ac:dyDescent="0.25">
      <c r="A330" s="55" t="s">
        <v>69</v>
      </c>
      <c r="B330" s="55" t="s">
        <v>12</v>
      </c>
      <c r="C330" s="131">
        <f>SUM(C331:C331)</f>
        <v>500</v>
      </c>
      <c r="D330" s="131">
        <f>SUM(D331:D331)</f>
        <v>1000</v>
      </c>
      <c r="E330" s="131">
        <f>SUM(E331:E331)</f>
        <v>1000</v>
      </c>
      <c r="F330" s="131">
        <f>SUM(F331:F331)</f>
        <v>1000</v>
      </c>
      <c r="G330" s="131">
        <f>SUM(G331:G331)</f>
        <v>1000</v>
      </c>
    </row>
    <row r="331" spans="1:7" x14ac:dyDescent="0.25">
      <c r="A331" s="59" t="s">
        <v>71</v>
      </c>
      <c r="B331" s="59" t="s">
        <v>23</v>
      </c>
      <c r="C331" s="132">
        <v>500</v>
      </c>
      <c r="D331" s="132">
        <v>1000</v>
      </c>
      <c r="E331" s="132">
        <v>1000</v>
      </c>
      <c r="F331" s="132">
        <v>1000</v>
      </c>
      <c r="G331" s="132">
        <v>1000</v>
      </c>
    </row>
    <row r="332" spans="1:7" x14ac:dyDescent="0.25">
      <c r="A332" s="61">
        <v>4</v>
      </c>
      <c r="B332" s="55" t="s">
        <v>85</v>
      </c>
      <c r="C332" s="131">
        <f>SUM(C333:C333)</f>
        <v>0</v>
      </c>
      <c r="D332" s="131">
        <f>SUM(D333:D333)</f>
        <v>500</v>
      </c>
      <c r="E332" s="131">
        <f>SUM(E333:E333)</f>
        <v>500</v>
      </c>
      <c r="F332" s="131">
        <f>SUM(F333:F333)</f>
        <v>500</v>
      </c>
      <c r="G332" s="131">
        <f>SUM(G333:G333)</f>
        <v>500</v>
      </c>
    </row>
    <row r="333" spans="1:7" x14ac:dyDescent="0.25">
      <c r="A333" s="60">
        <v>42</v>
      </c>
      <c r="B333" s="59" t="s">
        <v>28</v>
      </c>
      <c r="C333" s="132">
        <v>0</v>
      </c>
      <c r="D333" s="132">
        <v>500</v>
      </c>
      <c r="E333" s="132">
        <v>500</v>
      </c>
      <c r="F333" s="132">
        <v>500</v>
      </c>
      <c r="G333" s="132">
        <v>500</v>
      </c>
    </row>
    <row r="334" spans="1:7" ht="25.5" x14ac:dyDescent="0.25">
      <c r="A334" s="54" t="s">
        <v>136</v>
      </c>
      <c r="B334" s="53" t="s">
        <v>137</v>
      </c>
      <c r="C334" s="134">
        <f>C335+C341+C346+C351+C356+C370+C375+C383</f>
        <v>76712.77</v>
      </c>
      <c r="D334" s="134">
        <f>D335+D341+D346+D351+D356+D370+D375+D383</f>
        <v>75400</v>
      </c>
      <c r="E334" s="134">
        <f>E335+E341+E346+E351+E356+E370+E375+E383</f>
        <v>130400</v>
      </c>
      <c r="F334" s="134">
        <f>F335+F341+F346+F351+F356+F370+F375+F383</f>
        <v>70400</v>
      </c>
      <c r="G334" s="134">
        <f>G335+G341+G346+G351+G356+G370+G375+G383</f>
        <v>61400</v>
      </c>
    </row>
    <row r="335" spans="1:7" x14ac:dyDescent="0.25">
      <c r="A335" s="56" t="s">
        <v>138</v>
      </c>
      <c r="B335" s="56"/>
      <c r="C335" s="128">
        <f t="shared" ref="C335:G337" si="18">C336</f>
        <v>7656.92</v>
      </c>
      <c r="D335" s="128">
        <f t="shared" si="18"/>
        <v>2000</v>
      </c>
      <c r="E335" s="128">
        <f t="shared" si="18"/>
        <v>2000</v>
      </c>
      <c r="F335" s="128">
        <f t="shared" si="18"/>
        <v>2000</v>
      </c>
      <c r="G335" s="128">
        <f t="shared" si="18"/>
        <v>2000</v>
      </c>
    </row>
    <row r="336" spans="1:7" x14ac:dyDescent="0.25">
      <c r="A336" s="57" t="s">
        <v>139</v>
      </c>
      <c r="B336" s="57"/>
      <c r="C336" s="129">
        <f t="shared" si="18"/>
        <v>7656.92</v>
      </c>
      <c r="D336" s="129">
        <f t="shared" si="18"/>
        <v>2000</v>
      </c>
      <c r="E336" s="129">
        <f t="shared" si="18"/>
        <v>2000</v>
      </c>
      <c r="F336" s="129">
        <f t="shared" si="18"/>
        <v>2000</v>
      </c>
      <c r="G336" s="129">
        <f t="shared" si="18"/>
        <v>2000</v>
      </c>
    </row>
    <row r="337" spans="1:7" x14ac:dyDescent="0.25">
      <c r="A337" s="58" t="s">
        <v>68</v>
      </c>
      <c r="B337" s="58"/>
      <c r="C337" s="130">
        <f t="shared" si="18"/>
        <v>7656.92</v>
      </c>
      <c r="D337" s="130">
        <f t="shared" si="18"/>
        <v>2000</v>
      </c>
      <c r="E337" s="130">
        <f t="shared" si="18"/>
        <v>2000</v>
      </c>
      <c r="F337" s="130">
        <f t="shared" si="18"/>
        <v>2000</v>
      </c>
      <c r="G337" s="130">
        <f t="shared" si="18"/>
        <v>2000</v>
      </c>
    </row>
    <row r="338" spans="1:7" x14ac:dyDescent="0.25">
      <c r="A338" s="55" t="s">
        <v>69</v>
      </c>
      <c r="B338" s="55" t="s">
        <v>12</v>
      </c>
      <c r="C338" s="131">
        <f>SUM(C339:C340)</f>
        <v>7656.92</v>
      </c>
      <c r="D338" s="131">
        <f>SUM(D339:D340)</f>
        <v>2000</v>
      </c>
      <c r="E338" s="131">
        <f>SUM(E339:E340)</f>
        <v>2000</v>
      </c>
      <c r="F338" s="131">
        <f>SUM(F339:F340)</f>
        <v>2000</v>
      </c>
      <c r="G338" s="131">
        <f>SUM(G339:G340)</f>
        <v>2000</v>
      </c>
    </row>
    <row r="339" spans="1:7" x14ac:dyDescent="0.25">
      <c r="A339" s="59" t="s">
        <v>71</v>
      </c>
      <c r="B339" s="59" t="s">
        <v>23</v>
      </c>
      <c r="C339" s="132">
        <v>7656.92</v>
      </c>
      <c r="D339" s="131"/>
      <c r="E339" s="131"/>
      <c r="F339" s="131"/>
      <c r="G339" s="131"/>
    </row>
    <row r="340" spans="1:7" x14ac:dyDescent="0.25">
      <c r="A340" s="60">
        <v>38</v>
      </c>
      <c r="B340" s="59" t="s">
        <v>73</v>
      </c>
      <c r="C340" s="132">
        <v>0</v>
      </c>
      <c r="D340" s="132">
        <v>2000</v>
      </c>
      <c r="E340" s="132">
        <v>2000</v>
      </c>
      <c r="F340" s="132">
        <v>2000</v>
      </c>
      <c r="G340" s="132">
        <v>2000</v>
      </c>
    </row>
    <row r="341" spans="1:7" x14ac:dyDescent="0.25">
      <c r="A341" s="56" t="s">
        <v>140</v>
      </c>
      <c r="B341" s="56"/>
      <c r="C341" s="128">
        <f t="shared" ref="C341:G343" si="19">C342</f>
        <v>0</v>
      </c>
      <c r="D341" s="128">
        <f t="shared" si="19"/>
        <v>400</v>
      </c>
      <c r="E341" s="128">
        <f t="shared" si="19"/>
        <v>400</v>
      </c>
      <c r="F341" s="128">
        <f t="shared" si="19"/>
        <v>400</v>
      </c>
      <c r="G341" s="128">
        <f t="shared" si="19"/>
        <v>400</v>
      </c>
    </row>
    <row r="342" spans="1:7" x14ac:dyDescent="0.25">
      <c r="A342" s="57" t="s">
        <v>139</v>
      </c>
      <c r="B342" s="57"/>
      <c r="C342" s="129">
        <f t="shared" si="19"/>
        <v>0</v>
      </c>
      <c r="D342" s="129">
        <f t="shared" si="19"/>
        <v>400</v>
      </c>
      <c r="E342" s="129">
        <f t="shared" si="19"/>
        <v>400</v>
      </c>
      <c r="F342" s="129">
        <f t="shared" si="19"/>
        <v>400</v>
      </c>
      <c r="G342" s="129">
        <f t="shared" si="19"/>
        <v>400</v>
      </c>
    </row>
    <row r="343" spans="1:7" x14ac:dyDescent="0.25">
      <c r="A343" s="58" t="s">
        <v>68</v>
      </c>
      <c r="B343" s="58"/>
      <c r="C343" s="130">
        <f t="shared" si="19"/>
        <v>0</v>
      </c>
      <c r="D343" s="130">
        <f t="shared" si="19"/>
        <v>400</v>
      </c>
      <c r="E343" s="130">
        <f t="shared" si="19"/>
        <v>400</v>
      </c>
      <c r="F343" s="130">
        <f t="shared" si="19"/>
        <v>400</v>
      </c>
      <c r="G343" s="130">
        <f t="shared" si="19"/>
        <v>400</v>
      </c>
    </row>
    <row r="344" spans="1:7" x14ac:dyDescent="0.25">
      <c r="A344" s="55" t="s">
        <v>69</v>
      </c>
      <c r="B344" s="55" t="s">
        <v>12</v>
      </c>
      <c r="C344" s="131">
        <f>SUM(C345:C345)</f>
        <v>0</v>
      </c>
      <c r="D344" s="131">
        <f>SUM(D345:D345)</f>
        <v>400</v>
      </c>
      <c r="E344" s="131">
        <f>SUM(E345:E345)</f>
        <v>400</v>
      </c>
      <c r="F344" s="131">
        <f>SUM(F345:F345)</f>
        <v>400</v>
      </c>
      <c r="G344" s="131">
        <f>SUM(G345:G345)</f>
        <v>400</v>
      </c>
    </row>
    <row r="345" spans="1:7" x14ac:dyDescent="0.25">
      <c r="A345" s="60">
        <v>38</v>
      </c>
      <c r="B345" s="59" t="s">
        <v>73</v>
      </c>
      <c r="C345" s="132">
        <v>0</v>
      </c>
      <c r="D345" s="132">
        <v>400</v>
      </c>
      <c r="E345" s="132">
        <v>400</v>
      </c>
      <c r="F345" s="132">
        <v>400</v>
      </c>
      <c r="G345" s="132">
        <v>400</v>
      </c>
    </row>
    <row r="346" spans="1:7" x14ac:dyDescent="0.25">
      <c r="A346" s="56" t="s">
        <v>141</v>
      </c>
      <c r="B346" s="56"/>
      <c r="C346" s="128">
        <f t="shared" ref="C346:G348" si="20">C347</f>
        <v>450</v>
      </c>
      <c r="D346" s="128">
        <f t="shared" si="20"/>
        <v>4000</v>
      </c>
      <c r="E346" s="128">
        <f t="shared" si="20"/>
        <v>1500</v>
      </c>
      <c r="F346" s="128">
        <f t="shared" si="20"/>
        <v>1500</v>
      </c>
      <c r="G346" s="128">
        <f t="shared" si="20"/>
        <v>1500</v>
      </c>
    </row>
    <row r="347" spans="1:7" x14ac:dyDescent="0.25">
      <c r="A347" s="57" t="s">
        <v>142</v>
      </c>
      <c r="B347" s="57"/>
      <c r="C347" s="129">
        <f t="shared" si="20"/>
        <v>450</v>
      </c>
      <c r="D347" s="129">
        <f t="shared" si="20"/>
        <v>4000</v>
      </c>
      <c r="E347" s="129">
        <f t="shared" si="20"/>
        <v>1500</v>
      </c>
      <c r="F347" s="129">
        <f t="shared" si="20"/>
        <v>1500</v>
      </c>
      <c r="G347" s="129">
        <f t="shared" si="20"/>
        <v>1500</v>
      </c>
    </row>
    <row r="348" spans="1:7" x14ac:dyDescent="0.25">
      <c r="A348" s="58" t="s">
        <v>68</v>
      </c>
      <c r="B348" s="58"/>
      <c r="C348" s="130">
        <f t="shared" si="20"/>
        <v>450</v>
      </c>
      <c r="D348" s="130">
        <f t="shared" si="20"/>
        <v>4000</v>
      </c>
      <c r="E348" s="130">
        <f t="shared" si="20"/>
        <v>1500</v>
      </c>
      <c r="F348" s="130">
        <f t="shared" si="20"/>
        <v>1500</v>
      </c>
      <c r="G348" s="130">
        <f t="shared" si="20"/>
        <v>1500</v>
      </c>
    </row>
    <row r="349" spans="1:7" x14ac:dyDescent="0.25">
      <c r="A349" s="55" t="s">
        <v>69</v>
      </c>
      <c r="B349" s="55" t="s">
        <v>12</v>
      </c>
      <c r="C349" s="131">
        <f>SUM(C350:C350)</f>
        <v>450</v>
      </c>
      <c r="D349" s="131">
        <f>SUM(D350:D350)</f>
        <v>4000</v>
      </c>
      <c r="E349" s="131">
        <f>SUM(E350:E350)</f>
        <v>1500</v>
      </c>
      <c r="F349" s="131">
        <f>SUM(F350:F350)</f>
        <v>1500</v>
      </c>
      <c r="G349" s="131">
        <f>SUM(G350:G350)</f>
        <v>1500</v>
      </c>
    </row>
    <row r="350" spans="1:7" x14ac:dyDescent="0.25">
      <c r="A350" s="60">
        <v>38</v>
      </c>
      <c r="B350" s="59" t="s">
        <v>73</v>
      </c>
      <c r="C350" s="132">
        <v>450</v>
      </c>
      <c r="D350" s="132">
        <v>4000</v>
      </c>
      <c r="E350" s="132">
        <v>1500</v>
      </c>
      <c r="F350" s="132">
        <v>1500</v>
      </c>
      <c r="G350" s="132">
        <v>1500</v>
      </c>
    </row>
    <row r="351" spans="1:7" x14ac:dyDescent="0.25">
      <c r="A351" s="56" t="s">
        <v>143</v>
      </c>
      <c r="B351" s="56"/>
      <c r="C351" s="128">
        <f t="shared" ref="C351:G353" si="21">C352</f>
        <v>4850</v>
      </c>
      <c r="D351" s="128">
        <f t="shared" si="21"/>
        <v>2500</v>
      </c>
      <c r="E351" s="128">
        <f t="shared" si="21"/>
        <v>2500</v>
      </c>
      <c r="F351" s="128">
        <f t="shared" si="21"/>
        <v>2500</v>
      </c>
      <c r="G351" s="128">
        <f t="shared" si="21"/>
        <v>2500</v>
      </c>
    </row>
    <row r="352" spans="1:7" x14ac:dyDescent="0.25">
      <c r="A352" s="57" t="s">
        <v>142</v>
      </c>
      <c r="B352" s="57"/>
      <c r="C352" s="129">
        <f t="shared" si="21"/>
        <v>4850</v>
      </c>
      <c r="D352" s="129">
        <f t="shared" si="21"/>
        <v>2500</v>
      </c>
      <c r="E352" s="129">
        <f t="shared" si="21"/>
        <v>2500</v>
      </c>
      <c r="F352" s="129">
        <f t="shared" si="21"/>
        <v>2500</v>
      </c>
      <c r="G352" s="129">
        <f t="shared" si="21"/>
        <v>2500</v>
      </c>
    </row>
    <row r="353" spans="1:7" x14ac:dyDescent="0.25">
      <c r="A353" s="58" t="s">
        <v>68</v>
      </c>
      <c r="B353" s="58"/>
      <c r="C353" s="130">
        <f t="shared" si="21"/>
        <v>4850</v>
      </c>
      <c r="D353" s="130">
        <f t="shared" si="21"/>
        <v>2500</v>
      </c>
      <c r="E353" s="130">
        <f t="shared" si="21"/>
        <v>2500</v>
      </c>
      <c r="F353" s="130">
        <f t="shared" si="21"/>
        <v>2500</v>
      </c>
      <c r="G353" s="130">
        <f t="shared" si="21"/>
        <v>2500</v>
      </c>
    </row>
    <row r="354" spans="1:7" x14ac:dyDescent="0.25">
      <c r="A354" s="55" t="s">
        <v>69</v>
      </c>
      <c r="B354" s="55" t="s">
        <v>12</v>
      </c>
      <c r="C354" s="131">
        <f>SUM(C355:C355)</f>
        <v>4850</v>
      </c>
      <c r="D354" s="131">
        <f>SUM(D355:D355)</f>
        <v>2500</v>
      </c>
      <c r="E354" s="131">
        <f>SUM(E355:E355)</f>
        <v>2500</v>
      </c>
      <c r="F354" s="131">
        <f>SUM(F355:F355)</f>
        <v>2500</v>
      </c>
      <c r="G354" s="131">
        <f>SUM(G355:G355)</f>
        <v>2500</v>
      </c>
    </row>
    <row r="355" spans="1:7" x14ac:dyDescent="0.25">
      <c r="A355" s="60">
        <v>38</v>
      </c>
      <c r="B355" s="59" t="s">
        <v>73</v>
      </c>
      <c r="C355" s="132">
        <v>4850</v>
      </c>
      <c r="D355" s="132">
        <v>2500</v>
      </c>
      <c r="E355" s="132">
        <v>2500</v>
      </c>
      <c r="F355" s="132">
        <v>2500</v>
      </c>
      <c r="G355" s="132">
        <v>2500</v>
      </c>
    </row>
    <row r="356" spans="1:7" x14ac:dyDescent="0.25">
      <c r="A356" s="56" t="s">
        <v>144</v>
      </c>
      <c r="B356" s="56"/>
      <c r="C356" s="128">
        <f>C357</f>
        <v>18476.22</v>
      </c>
      <c r="D356" s="128">
        <f>D357</f>
        <v>14000</v>
      </c>
      <c r="E356" s="128">
        <f>E357</f>
        <v>14000</v>
      </c>
      <c r="F356" s="128">
        <f>F357</f>
        <v>14000</v>
      </c>
      <c r="G356" s="128">
        <f>G357</f>
        <v>14000</v>
      </c>
    </row>
    <row r="357" spans="1:7" x14ac:dyDescent="0.25">
      <c r="A357" s="57" t="s">
        <v>142</v>
      </c>
      <c r="B357" s="57"/>
      <c r="C357" s="129">
        <f>C358+C366+C362</f>
        <v>18476.22</v>
      </c>
      <c r="D357" s="129">
        <f>D358+D366+D362</f>
        <v>14000</v>
      </c>
      <c r="E357" s="129">
        <f>E358+E366+E362</f>
        <v>14000</v>
      </c>
      <c r="F357" s="129">
        <f>F358+F366+F362</f>
        <v>14000</v>
      </c>
      <c r="G357" s="129">
        <f>G358+G366+G362</f>
        <v>14000</v>
      </c>
    </row>
    <row r="358" spans="1:7" x14ac:dyDescent="0.25">
      <c r="A358" s="58" t="s">
        <v>68</v>
      </c>
      <c r="B358" s="58"/>
      <c r="C358" s="130">
        <f>C359</f>
        <v>16849.34</v>
      </c>
      <c r="D358" s="130">
        <f>D359</f>
        <v>12000</v>
      </c>
      <c r="E358" s="130">
        <f>E359</f>
        <v>12000</v>
      </c>
      <c r="F358" s="130">
        <f>F359</f>
        <v>12000</v>
      </c>
      <c r="G358" s="130">
        <f>G359</f>
        <v>12000</v>
      </c>
    </row>
    <row r="359" spans="1:7" x14ac:dyDescent="0.25">
      <c r="A359" s="55" t="s">
        <v>69</v>
      </c>
      <c r="B359" s="55" t="s">
        <v>12</v>
      </c>
      <c r="C359" s="131">
        <f>SUM(C360:C361)</f>
        <v>16849.34</v>
      </c>
      <c r="D359" s="131">
        <f>SUM(D360:D361)</f>
        <v>12000</v>
      </c>
      <c r="E359" s="131">
        <f>SUM(E360:E361)</f>
        <v>12000</v>
      </c>
      <c r="F359" s="131">
        <f>SUM(F360:F361)</f>
        <v>12000</v>
      </c>
      <c r="G359" s="131">
        <f>SUM(G360:G361)</f>
        <v>12000</v>
      </c>
    </row>
    <row r="360" spans="1:7" x14ac:dyDescent="0.25">
      <c r="A360" s="59" t="s">
        <v>71</v>
      </c>
      <c r="B360" s="59" t="s">
        <v>23</v>
      </c>
      <c r="C360" s="132">
        <v>13849.34</v>
      </c>
      <c r="D360" s="132"/>
      <c r="E360" s="132"/>
      <c r="F360" s="132"/>
      <c r="G360" s="132"/>
    </row>
    <row r="361" spans="1:7" x14ac:dyDescent="0.25">
      <c r="A361" s="60">
        <v>38</v>
      </c>
      <c r="B361" s="59" t="s">
        <v>73</v>
      </c>
      <c r="C361" s="132">
        <v>3000</v>
      </c>
      <c r="D361" s="132">
        <v>12000</v>
      </c>
      <c r="E361" s="132">
        <v>12000</v>
      </c>
      <c r="F361" s="132">
        <v>12000</v>
      </c>
      <c r="G361" s="132">
        <v>12000</v>
      </c>
    </row>
    <row r="362" spans="1:7" x14ac:dyDescent="0.25">
      <c r="A362" s="58" t="s">
        <v>297</v>
      </c>
      <c r="B362" s="58"/>
      <c r="C362" s="130">
        <f>C363</f>
        <v>626.88</v>
      </c>
      <c r="D362" s="130">
        <f>D363</f>
        <v>0</v>
      </c>
      <c r="E362" s="130">
        <f>E363</f>
        <v>0</v>
      </c>
      <c r="F362" s="130">
        <f>F363</f>
        <v>0</v>
      </c>
      <c r="G362" s="130">
        <f>G363</f>
        <v>0</v>
      </c>
    </row>
    <row r="363" spans="1:7" x14ac:dyDescent="0.25">
      <c r="A363" s="55" t="s">
        <v>69</v>
      </c>
      <c r="B363" s="55" t="s">
        <v>12</v>
      </c>
      <c r="C363" s="131">
        <f>SUM(C364:C365)</f>
        <v>626.88</v>
      </c>
      <c r="D363" s="131">
        <f>SUM(D364:D365)</f>
        <v>0</v>
      </c>
      <c r="E363" s="131">
        <f>SUM(E364:E365)</f>
        <v>0</v>
      </c>
      <c r="F363" s="131">
        <f>SUM(F364:F365)</f>
        <v>0</v>
      </c>
      <c r="G363" s="131">
        <f>SUM(G364:G365)</f>
        <v>0</v>
      </c>
    </row>
    <row r="364" spans="1:7" x14ac:dyDescent="0.25">
      <c r="A364" s="59" t="s">
        <v>71</v>
      </c>
      <c r="B364" s="59" t="s">
        <v>23</v>
      </c>
      <c r="C364" s="132">
        <v>626.88</v>
      </c>
      <c r="D364" s="132"/>
      <c r="E364" s="132"/>
      <c r="F364" s="132"/>
      <c r="G364" s="132"/>
    </row>
    <row r="365" spans="1:7" x14ac:dyDescent="0.25">
      <c r="A365" s="60">
        <v>38</v>
      </c>
      <c r="B365" s="59" t="s">
        <v>73</v>
      </c>
      <c r="C365" s="132"/>
      <c r="D365" s="132"/>
      <c r="E365" s="132"/>
      <c r="F365" s="132"/>
      <c r="G365" s="132"/>
    </row>
    <row r="366" spans="1:7" x14ac:dyDescent="0.25">
      <c r="A366" s="58" t="s">
        <v>314</v>
      </c>
      <c r="B366" s="58"/>
      <c r="C366" s="130">
        <f>C367</f>
        <v>1000</v>
      </c>
      <c r="D366" s="130">
        <f>D367</f>
        <v>2000</v>
      </c>
      <c r="E366" s="130">
        <f>E367</f>
        <v>2000</v>
      </c>
      <c r="F366" s="130">
        <f>F367</f>
        <v>2000</v>
      </c>
      <c r="G366" s="130">
        <f>G367</f>
        <v>2000</v>
      </c>
    </row>
    <row r="367" spans="1:7" x14ac:dyDescent="0.25">
      <c r="A367" s="55" t="s">
        <v>69</v>
      </c>
      <c r="B367" s="55" t="s">
        <v>12</v>
      </c>
      <c r="C367" s="131">
        <f>SUM(C368:C369)</f>
        <v>1000</v>
      </c>
      <c r="D367" s="131">
        <f>SUM(D368:D369)</f>
        <v>2000</v>
      </c>
      <c r="E367" s="131">
        <f>SUM(E368:E369)</f>
        <v>2000</v>
      </c>
      <c r="F367" s="131">
        <f>SUM(F368:F369)</f>
        <v>2000</v>
      </c>
      <c r="G367" s="131">
        <f>SUM(G368:G369)</f>
        <v>2000</v>
      </c>
    </row>
    <row r="368" spans="1:7" x14ac:dyDescent="0.25">
      <c r="A368" s="59" t="s">
        <v>71</v>
      </c>
      <c r="B368" s="59" t="s">
        <v>23</v>
      </c>
      <c r="C368" s="132">
        <v>1000</v>
      </c>
      <c r="D368" s="132"/>
      <c r="E368" s="132"/>
      <c r="F368" s="132"/>
      <c r="G368" s="132"/>
    </row>
    <row r="369" spans="1:7" x14ac:dyDescent="0.25">
      <c r="A369" s="60">
        <v>38</v>
      </c>
      <c r="B369" s="59" t="s">
        <v>73</v>
      </c>
      <c r="C369" s="132">
        <v>0</v>
      </c>
      <c r="D369" s="132">
        <v>2000</v>
      </c>
      <c r="E369" s="132">
        <v>2000</v>
      </c>
      <c r="F369" s="132">
        <v>2000</v>
      </c>
      <c r="G369" s="132">
        <v>2000</v>
      </c>
    </row>
    <row r="370" spans="1:7" x14ac:dyDescent="0.25">
      <c r="A370" s="56" t="s">
        <v>145</v>
      </c>
      <c r="B370" s="56"/>
      <c r="C370" s="128">
        <f t="shared" ref="C370:G372" si="22">C371</f>
        <v>30279.63</v>
      </c>
      <c r="D370" s="128">
        <f t="shared" si="22"/>
        <v>15000</v>
      </c>
      <c r="E370" s="128">
        <f t="shared" si="22"/>
        <v>5000</v>
      </c>
      <c r="F370" s="128">
        <f t="shared" si="22"/>
        <v>10000</v>
      </c>
      <c r="G370" s="128">
        <f t="shared" si="22"/>
        <v>1000</v>
      </c>
    </row>
    <row r="371" spans="1:7" x14ac:dyDescent="0.25">
      <c r="A371" s="57" t="s">
        <v>274</v>
      </c>
      <c r="B371" s="57"/>
      <c r="C371" s="129">
        <f t="shared" si="22"/>
        <v>30279.63</v>
      </c>
      <c r="D371" s="129">
        <f t="shared" si="22"/>
        <v>15000</v>
      </c>
      <c r="E371" s="129">
        <f t="shared" si="22"/>
        <v>5000</v>
      </c>
      <c r="F371" s="129">
        <f t="shared" si="22"/>
        <v>10000</v>
      </c>
      <c r="G371" s="129">
        <f t="shared" si="22"/>
        <v>1000</v>
      </c>
    </row>
    <row r="372" spans="1:7" x14ac:dyDescent="0.25">
      <c r="A372" s="58" t="s">
        <v>68</v>
      </c>
      <c r="B372" s="58"/>
      <c r="C372" s="130">
        <f t="shared" si="22"/>
        <v>30279.63</v>
      </c>
      <c r="D372" s="130">
        <f t="shared" si="22"/>
        <v>15000</v>
      </c>
      <c r="E372" s="130">
        <f t="shared" si="22"/>
        <v>5000</v>
      </c>
      <c r="F372" s="130">
        <f t="shared" si="22"/>
        <v>10000</v>
      </c>
      <c r="G372" s="130">
        <f t="shared" si="22"/>
        <v>1000</v>
      </c>
    </row>
    <row r="373" spans="1:7" x14ac:dyDescent="0.25">
      <c r="A373" s="55" t="s">
        <v>69</v>
      </c>
      <c r="B373" s="55" t="s">
        <v>12</v>
      </c>
      <c r="C373" s="131">
        <f>SUM(C374:C374)</f>
        <v>30279.63</v>
      </c>
      <c r="D373" s="131">
        <f>SUM(D374:D374)</f>
        <v>15000</v>
      </c>
      <c r="E373" s="131">
        <f>SUM(E374:E374)</f>
        <v>5000</v>
      </c>
      <c r="F373" s="131">
        <f>SUM(F374:F374)</f>
        <v>10000</v>
      </c>
      <c r="G373" s="131">
        <f>SUM(G374:G374)</f>
        <v>1000</v>
      </c>
    </row>
    <row r="374" spans="1:7" x14ac:dyDescent="0.25">
      <c r="A374" s="60">
        <v>38</v>
      </c>
      <c r="B374" s="59" t="s">
        <v>73</v>
      </c>
      <c r="C374" s="132">
        <v>30279.63</v>
      </c>
      <c r="D374" s="132">
        <v>15000</v>
      </c>
      <c r="E374" s="132">
        <v>5000</v>
      </c>
      <c r="F374" s="132">
        <v>10000</v>
      </c>
      <c r="G374" s="132">
        <v>1000</v>
      </c>
    </row>
    <row r="375" spans="1:7" x14ac:dyDescent="0.25">
      <c r="A375" s="56" t="s">
        <v>146</v>
      </c>
      <c r="B375" s="56"/>
      <c r="C375" s="128">
        <f>C376</f>
        <v>15000</v>
      </c>
      <c r="D375" s="128">
        <f>D376</f>
        <v>22500</v>
      </c>
      <c r="E375" s="128">
        <f>E376</f>
        <v>25000</v>
      </c>
      <c r="F375" s="128">
        <f>F376</f>
        <v>25000</v>
      </c>
      <c r="G375" s="128">
        <f>G376</f>
        <v>25000</v>
      </c>
    </row>
    <row r="376" spans="1:7" x14ac:dyDescent="0.25">
      <c r="A376" s="57" t="s">
        <v>139</v>
      </c>
      <c r="B376" s="57"/>
      <c r="C376" s="129">
        <f>C377+C380</f>
        <v>15000</v>
      </c>
      <c r="D376" s="129">
        <f>D377+D380</f>
        <v>22500</v>
      </c>
      <c r="E376" s="129">
        <f>E377+E380</f>
        <v>25000</v>
      </c>
      <c r="F376" s="129">
        <f>F377+F380</f>
        <v>25000</v>
      </c>
      <c r="G376" s="129">
        <f>G377+G380</f>
        <v>25000</v>
      </c>
    </row>
    <row r="377" spans="1:7" x14ac:dyDescent="0.25">
      <c r="A377" s="58" t="s">
        <v>312</v>
      </c>
      <c r="B377" s="58"/>
      <c r="C377" s="130">
        <f>C378</f>
        <v>0</v>
      </c>
      <c r="D377" s="130">
        <f>D378</f>
        <v>500</v>
      </c>
      <c r="E377" s="130">
        <f>E378</f>
        <v>0</v>
      </c>
      <c r="F377" s="130">
        <f>F378</f>
        <v>0</v>
      </c>
      <c r="G377" s="130">
        <f>G378</f>
        <v>0</v>
      </c>
    </row>
    <row r="378" spans="1:7" x14ac:dyDescent="0.25">
      <c r="A378" s="61">
        <v>4</v>
      </c>
      <c r="B378" s="55" t="s">
        <v>85</v>
      </c>
      <c r="C378" s="131">
        <f>SUM(C379:C379)</f>
        <v>0</v>
      </c>
      <c r="D378" s="131">
        <f>SUM(D379:D379)</f>
        <v>500</v>
      </c>
      <c r="E378" s="131">
        <f>SUM(E379:E379)</f>
        <v>0</v>
      </c>
      <c r="F378" s="131">
        <f>SUM(F379:F379)</f>
        <v>0</v>
      </c>
      <c r="G378" s="131">
        <f>SUM(G379:G379)</f>
        <v>0</v>
      </c>
    </row>
    <row r="379" spans="1:7" x14ac:dyDescent="0.25">
      <c r="A379" s="60">
        <v>42</v>
      </c>
      <c r="B379" s="59" t="s">
        <v>28</v>
      </c>
      <c r="C379" s="132">
        <v>0</v>
      </c>
      <c r="D379" s="132">
        <v>500</v>
      </c>
      <c r="E379" s="132">
        <v>0</v>
      </c>
      <c r="F379" s="132"/>
      <c r="G379" s="132"/>
    </row>
    <row r="380" spans="1:7" x14ac:dyDescent="0.25">
      <c r="A380" s="58" t="s">
        <v>301</v>
      </c>
      <c r="B380" s="58"/>
      <c r="C380" s="130">
        <f>C381</f>
        <v>15000</v>
      </c>
      <c r="D380" s="130">
        <f>D381</f>
        <v>22000</v>
      </c>
      <c r="E380" s="130">
        <f>E381</f>
        <v>25000</v>
      </c>
      <c r="F380" s="130">
        <f>F381</f>
        <v>25000</v>
      </c>
      <c r="G380" s="130">
        <f>G381</f>
        <v>25000</v>
      </c>
    </row>
    <row r="381" spans="1:7" x14ac:dyDescent="0.25">
      <c r="A381" s="61">
        <v>4</v>
      </c>
      <c r="B381" s="55" t="s">
        <v>85</v>
      </c>
      <c r="C381" s="131">
        <f>SUM(C382:C382)</f>
        <v>15000</v>
      </c>
      <c r="D381" s="131">
        <f>SUM(D382:D382)</f>
        <v>22000</v>
      </c>
      <c r="E381" s="131">
        <f>SUM(E382:E382)</f>
        <v>25000</v>
      </c>
      <c r="F381" s="131">
        <f>SUM(F382:F382)</f>
        <v>25000</v>
      </c>
      <c r="G381" s="131">
        <f>SUM(G382:G382)</f>
        <v>25000</v>
      </c>
    </row>
    <row r="382" spans="1:7" x14ac:dyDescent="0.25">
      <c r="A382" s="60">
        <v>42</v>
      </c>
      <c r="B382" s="59" t="s">
        <v>28</v>
      </c>
      <c r="C382" s="132">
        <v>15000</v>
      </c>
      <c r="D382" s="132">
        <v>22000</v>
      </c>
      <c r="E382" s="132">
        <v>25000</v>
      </c>
      <c r="F382" s="132">
        <v>25000</v>
      </c>
      <c r="G382" s="132">
        <v>25000</v>
      </c>
    </row>
    <row r="383" spans="1:7" x14ac:dyDescent="0.25">
      <c r="A383" s="56" t="s">
        <v>147</v>
      </c>
      <c r="B383" s="56"/>
      <c r="C383" s="128">
        <f>C384</f>
        <v>0</v>
      </c>
      <c r="D383" s="128">
        <f>D384</f>
        <v>15000</v>
      </c>
      <c r="E383" s="128">
        <f>E384</f>
        <v>80000</v>
      </c>
      <c r="F383" s="128">
        <f>F384</f>
        <v>15000</v>
      </c>
      <c r="G383" s="128">
        <f>G384</f>
        <v>15000</v>
      </c>
    </row>
    <row r="384" spans="1:7" x14ac:dyDescent="0.25">
      <c r="A384" s="57" t="s">
        <v>139</v>
      </c>
      <c r="B384" s="57"/>
      <c r="C384" s="129">
        <f>C385+C388</f>
        <v>0</v>
      </c>
      <c r="D384" s="129">
        <f>D385+D388</f>
        <v>15000</v>
      </c>
      <c r="E384" s="129">
        <f>E385+E388</f>
        <v>80000</v>
      </c>
      <c r="F384" s="129">
        <f>F385+F388</f>
        <v>15000</v>
      </c>
      <c r="G384" s="129">
        <f>G385+G388</f>
        <v>15000</v>
      </c>
    </row>
    <row r="385" spans="1:7" x14ac:dyDescent="0.25">
      <c r="A385" s="58" t="s">
        <v>312</v>
      </c>
      <c r="B385" s="58"/>
      <c r="C385" s="130">
        <f>C386</f>
        <v>0</v>
      </c>
      <c r="D385" s="130">
        <f>D386</f>
        <v>10000</v>
      </c>
      <c r="E385" s="130">
        <f>E386</f>
        <v>40000</v>
      </c>
      <c r="F385" s="130">
        <f>F386</f>
        <v>10000</v>
      </c>
      <c r="G385" s="130">
        <f>G386</f>
        <v>10000</v>
      </c>
    </row>
    <row r="386" spans="1:7" x14ac:dyDescent="0.25">
      <c r="A386" s="61">
        <v>4</v>
      </c>
      <c r="B386" s="55" t="s">
        <v>85</v>
      </c>
      <c r="C386" s="131">
        <f>SUM(C387:C387)</f>
        <v>0</v>
      </c>
      <c r="D386" s="131">
        <f>SUM(D387:D387)</f>
        <v>10000</v>
      </c>
      <c r="E386" s="131">
        <f>SUM(E387:E387)</f>
        <v>40000</v>
      </c>
      <c r="F386" s="131">
        <f>SUM(F387:F387)</f>
        <v>10000</v>
      </c>
      <c r="G386" s="131">
        <f>SUM(G387:G387)</f>
        <v>10000</v>
      </c>
    </row>
    <row r="387" spans="1:7" x14ac:dyDescent="0.25">
      <c r="A387" s="60">
        <v>42</v>
      </c>
      <c r="B387" s="59" t="s">
        <v>28</v>
      </c>
      <c r="C387" s="132">
        <v>0</v>
      </c>
      <c r="D387" s="132">
        <v>10000</v>
      </c>
      <c r="E387" s="132">
        <v>40000</v>
      </c>
      <c r="F387" s="132">
        <v>10000</v>
      </c>
      <c r="G387" s="132">
        <v>10000</v>
      </c>
    </row>
    <row r="388" spans="1:7" x14ac:dyDescent="0.25">
      <c r="A388" s="58" t="s">
        <v>68</v>
      </c>
      <c r="B388" s="58"/>
      <c r="C388" s="130">
        <f>C389</f>
        <v>0</v>
      </c>
      <c r="D388" s="130">
        <f>D389</f>
        <v>5000</v>
      </c>
      <c r="E388" s="130">
        <f>E389</f>
        <v>40000</v>
      </c>
      <c r="F388" s="130">
        <f>F389</f>
        <v>5000</v>
      </c>
      <c r="G388" s="130">
        <f>G389</f>
        <v>5000</v>
      </c>
    </row>
    <row r="389" spans="1:7" x14ac:dyDescent="0.25">
      <c r="A389" s="61">
        <v>4</v>
      </c>
      <c r="B389" s="55" t="s">
        <v>85</v>
      </c>
      <c r="C389" s="131">
        <f>SUM(C390:C390)</f>
        <v>0</v>
      </c>
      <c r="D389" s="131">
        <f>SUM(D390:D390)</f>
        <v>5000</v>
      </c>
      <c r="E389" s="131">
        <f>SUM(E390:E390)</f>
        <v>40000</v>
      </c>
      <c r="F389" s="131">
        <f>SUM(F390:F390)</f>
        <v>5000</v>
      </c>
      <c r="G389" s="131">
        <f>SUM(G390:G390)</f>
        <v>5000</v>
      </c>
    </row>
    <row r="390" spans="1:7" x14ac:dyDescent="0.25">
      <c r="A390" s="60">
        <v>42</v>
      </c>
      <c r="B390" s="59" t="s">
        <v>28</v>
      </c>
      <c r="C390" s="133"/>
      <c r="D390" s="132">
        <v>5000</v>
      </c>
      <c r="E390" s="132">
        <v>40000</v>
      </c>
      <c r="F390" s="132">
        <v>5000</v>
      </c>
      <c r="G390" s="132">
        <v>5000</v>
      </c>
    </row>
    <row r="391" spans="1:7" ht="25.5" x14ac:dyDescent="0.25">
      <c r="A391" s="54" t="s">
        <v>148</v>
      </c>
      <c r="B391" s="53" t="s">
        <v>149</v>
      </c>
      <c r="C391" s="134">
        <f>C392+C398</f>
        <v>4728.05</v>
      </c>
      <c r="D391" s="134">
        <f>D392+D398</f>
        <v>10500</v>
      </c>
      <c r="E391" s="134">
        <f>E392+E398</f>
        <v>11500</v>
      </c>
      <c r="F391" s="134">
        <f>F392+F398</f>
        <v>11500</v>
      </c>
      <c r="G391" s="134">
        <f>G392+G398</f>
        <v>11500</v>
      </c>
    </row>
    <row r="392" spans="1:7" x14ac:dyDescent="0.25">
      <c r="A392" s="56" t="s">
        <v>150</v>
      </c>
      <c r="B392" s="56"/>
      <c r="C392" s="128">
        <f t="shared" ref="C392:G394" si="23">C393</f>
        <v>4341.5</v>
      </c>
      <c r="D392" s="128">
        <f t="shared" si="23"/>
        <v>9000</v>
      </c>
      <c r="E392" s="128">
        <f t="shared" si="23"/>
        <v>10000</v>
      </c>
      <c r="F392" s="128">
        <f t="shared" si="23"/>
        <v>10000</v>
      </c>
      <c r="G392" s="128">
        <f t="shared" si="23"/>
        <v>10000</v>
      </c>
    </row>
    <row r="393" spans="1:7" x14ac:dyDescent="0.25">
      <c r="A393" s="57" t="s">
        <v>152</v>
      </c>
      <c r="B393" s="57"/>
      <c r="C393" s="129">
        <f t="shared" si="23"/>
        <v>4341.5</v>
      </c>
      <c r="D393" s="129">
        <f t="shared" si="23"/>
        <v>9000</v>
      </c>
      <c r="E393" s="129">
        <f t="shared" si="23"/>
        <v>10000</v>
      </c>
      <c r="F393" s="129">
        <f t="shared" si="23"/>
        <v>10000</v>
      </c>
      <c r="G393" s="129">
        <f t="shared" si="23"/>
        <v>10000</v>
      </c>
    </row>
    <row r="394" spans="1:7" x14ac:dyDescent="0.25">
      <c r="A394" s="58" t="s">
        <v>68</v>
      </c>
      <c r="B394" s="58"/>
      <c r="C394" s="130">
        <f t="shared" si="23"/>
        <v>4341.5</v>
      </c>
      <c r="D394" s="130">
        <f t="shared" si="23"/>
        <v>9000</v>
      </c>
      <c r="E394" s="130">
        <f t="shared" si="23"/>
        <v>10000</v>
      </c>
      <c r="F394" s="130">
        <f t="shared" si="23"/>
        <v>10000</v>
      </c>
      <c r="G394" s="130">
        <f t="shared" si="23"/>
        <v>10000</v>
      </c>
    </row>
    <row r="395" spans="1:7" x14ac:dyDescent="0.25">
      <c r="A395" s="55" t="s">
        <v>69</v>
      </c>
      <c r="B395" s="55" t="s">
        <v>12</v>
      </c>
      <c r="C395" s="131">
        <f>SUM(C396:C397)</f>
        <v>4341.5</v>
      </c>
      <c r="D395" s="131">
        <f>SUM(D396:D397)</f>
        <v>9000</v>
      </c>
      <c r="E395" s="131">
        <f>SUM(E396:E397)</f>
        <v>10000</v>
      </c>
      <c r="F395" s="131">
        <f>SUM(F396:F397)</f>
        <v>10000</v>
      </c>
      <c r="G395" s="131">
        <f>SUM(G396:G397)</f>
        <v>10000</v>
      </c>
    </row>
    <row r="396" spans="1:7" x14ac:dyDescent="0.25">
      <c r="A396" s="60">
        <v>37</v>
      </c>
      <c r="B396" s="63" t="s">
        <v>151</v>
      </c>
      <c r="C396" s="132">
        <v>3841.5</v>
      </c>
      <c r="D396" s="132">
        <v>9000</v>
      </c>
      <c r="E396" s="132">
        <v>10000</v>
      </c>
      <c r="F396" s="132">
        <v>10000</v>
      </c>
      <c r="G396" s="132">
        <v>10000</v>
      </c>
    </row>
    <row r="397" spans="1:7" x14ac:dyDescent="0.25">
      <c r="A397" s="60">
        <v>38</v>
      </c>
      <c r="B397" s="59" t="s">
        <v>73</v>
      </c>
      <c r="C397" s="132">
        <v>500</v>
      </c>
      <c r="D397" s="132"/>
      <c r="E397" s="132"/>
      <c r="F397" s="132"/>
      <c r="G397" s="132"/>
    </row>
    <row r="398" spans="1:7" x14ac:dyDescent="0.25">
      <c r="A398" s="56" t="s">
        <v>153</v>
      </c>
      <c r="B398" s="56"/>
      <c r="C398" s="128">
        <f t="shared" ref="C398:G400" si="24">C399</f>
        <v>386.55</v>
      </c>
      <c r="D398" s="128">
        <f t="shared" si="24"/>
        <v>1500</v>
      </c>
      <c r="E398" s="128">
        <f t="shared" si="24"/>
        <v>1500</v>
      </c>
      <c r="F398" s="128">
        <f t="shared" si="24"/>
        <v>1500</v>
      </c>
      <c r="G398" s="128">
        <f t="shared" si="24"/>
        <v>1500</v>
      </c>
    </row>
    <row r="399" spans="1:7" x14ac:dyDescent="0.25">
      <c r="A399" s="57" t="s">
        <v>154</v>
      </c>
      <c r="B399" s="57"/>
      <c r="C399" s="129">
        <f t="shared" si="24"/>
        <v>386.55</v>
      </c>
      <c r="D399" s="129">
        <f t="shared" si="24"/>
        <v>1500</v>
      </c>
      <c r="E399" s="129">
        <f t="shared" si="24"/>
        <v>1500</v>
      </c>
      <c r="F399" s="129">
        <f t="shared" si="24"/>
        <v>1500</v>
      </c>
      <c r="G399" s="129">
        <f t="shared" si="24"/>
        <v>1500</v>
      </c>
    </row>
    <row r="400" spans="1:7" x14ac:dyDescent="0.25">
      <c r="A400" s="58" t="s">
        <v>68</v>
      </c>
      <c r="B400" s="58"/>
      <c r="C400" s="130">
        <f t="shared" si="24"/>
        <v>386.55</v>
      </c>
      <c r="D400" s="130">
        <f t="shared" si="24"/>
        <v>1500</v>
      </c>
      <c r="E400" s="130">
        <f t="shared" si="24"/>
        <v>1500</v>
      </c>
      <c r="F400" s="130">
        <f t="shared" si="24"/>
        <v>1500</v>
      </c>
      <c r="G400" s="130">
        <f t="shared" si="24"/>
        <v>1500</v>
      </c>
    </row>
    <row r="401" spans="1:7" x14ac:dyDescent="0.25">
      <c r="A401" s="55" t="s">
        <v>69</v>
      </c>
      <c r="B401" s="55" t="s">
        <v>12</v>
      </c>
      <c r="C401" s="131">
        <f>SUM(C402:C402)</f>
        <v>386.55</v>
      </c>
      <c r="D401" s="131">
        <f>SUM(D402:D402)</f>
        <v>1500</v>
      </c>
      <c r="E401" s="131">
        <f>SUM(E402:E402)</f>
        <v>1500</v>
      </c>
      <c r="F401" s="131">
        <f>SUM(F402:F402)</f>
        <v>1500</v>
      </c>
      <c r="G401" s="131">
        <f>SUM(G402:G402)</f>
        <v>1500</v>
      </c>
    </row>
    <row r="402" spans="1:7" x14ac:dyDescent="0.25">
      <c r="A402" s="60">
        <v>37</v>
      </c>
      <c r="B402" s="63" t="s">
        <v>151</v>
      </c>
      <c r="C402" s="132">
        <v>386.55</v>
      </c>
      <c r="D402" s="132">
        <v>1500</v>
      </c>
      <c r="E402" s="132">
        <v>1500</v>
      </c>
      <c r="F402" s="132">
        <v>1500</v>
      </c>
      <c r="G402" s="132">
        <v>1500</v>
      </c>
    </row>
    <row r="403" spans="1:7" ht="25.5" x14ac:dyDescent="0.25">
      <c r="A403" s="54" t="s">
        <v>155</v>
      </c>
      <c r="B403" s="53" t="s">
        <v>156</v>
      </c>
      <c r="C403" s="134">
        <f t="shared" ref="C403:G404" si="25">C404</f>
        <v>59858</v>
      </c>
      <c r="D403" s="134">
        <f t="shared" si="25"/>
        <v>90000</v>
      </c>
      <c r="E403" s="134">
        <f t="shared" si="25"/>
        <v>70000</v>
      </c>
      <c r="F403" s="134">
        <f t="shared" si="25"/>
        <v>80000</v>
      </c>
      <c r="G403" s="134">
        <f t="shared" si="25"/>
        <v>80000</v>
      </c>
    </row>
    <row r="404" spans="1:7" x14ac:dyDescent="0.25">
      <c r="A404" s="56" t="s">
        <v>157</v>
      </c>
      <c r="B404" s="56"/>
      <c r="C404" s="128">
        <f t="shared" si="25"/>
        <v>59858</v>
      </c>
      <c r="D404" s="128">
        <f t="shared" si="25"/>
        <v>90000</v>
      </c>
      <c r="E404" s="128">
        <f t="shared" si="25"/>
        <v>70000</v>
      </c>
      <c r="F404" s="128">
        <f t="shared" si="25"/>
        <v>80000</v>
      </c>
      <c r="G404" s="128">
        <f t="shared" si="25"/>
        <v>80000</v>
      </c>
    </row>
    <row r="405" spans="1:7" x14ac:dyDescent="0.25">
      <c r="A405" s="57" t="s">
        <v>158</v>
      </c>
      <c r="B405" s="57"/>
      <c r="C405" s="129">
        <f>C406+C409</f>
        <v>59858</v>
      </c>
      <c r="D405" s="129">
        <f>D406+D409</f>
        <v>90000</v>
      </c>
      <c r="E405" s="129">
        <f>E406+E409</f>
        <v>70000</v>
      </c>
      <c r="F405" s="129">
        <f>F406+F409</f>
        <v>80000</v>
      </c>
      <c r="G405" s="129">
        <f>G406+G409</f>
        <v>80000</v>
      </c>
    </row>
    <row r="406" spans="1:7" x14ac:dyDescent="0.25">
      <c r="A406" s="58" t="s">
        <v>68</v>
      </c>
      <c r="B406" s="58"/>
      <c r="C406" s="130">
        <f>C407</f>
        <v>27865.95</v>
      </c>
      <c r="D406" s="130">
        <f>D407</f>
        <v>60000</v>
      </c>
      <c r="E406" s="130">
        <f>E407</f>
        <v>50000</v>
      </c>
      <c r="F406" s="130">
        <f>F407</f>
        <v>60000</v>
      </c>
      <c r="G406" s="130">
        <f>G407</f>
        <v>60000</v>
      </c>
    </row>
    <row r="407" spans="1:7" x14ac:dyDescent="0.25">
      <c r="A407" s="55" t="s">
        <v>69</v>
      </c>
      <c r="B407" s="55" t="s">
        <v>12</v>
      </c>
      <c r="C407" s="131">
        <f>SUM(C408:C408)</f>
        <v>27865.95</v>
      </c>
      <c r="D407" s="131">
        <f>SUM(D408:D408)</f>
        <v>60000</v>
      </c>
      <c r="E407" s="131">
        <f>SUM(E408:E408)</f>
        <v>50000</v>
      </c>
      <c r="F407" s="131">
        <f>SUM(F408:F408)</f>
        <v>60000</v>
      </c>
      <c r="G407" s="131">
        <f>SUM(G408:G408)</f>
        <v>60000</v>
      </c>
    </row>
    <row r="408" spans="1:7" x14ac:dyDescent="0.25">
      <c r="A408" s="60">
        <v>37</v>
      </c>
      <c r="B408" s="63" t="s">
        <v>151</v>
      </c>
      <c r="C408" s="132">
        <v>27865.95</v>
      </c>
      <c r="D408" s="132">
        <v>60000</v>
      </c>
      <c r="E408" s="132">
        <v>50000</v>
      </c>
      <c r="F408" s="132">
        <v>60000</v>
      </c>
      <c r="G408" s="132">
        <v>60000</v>
      </c>
    </row>
    <row r="409" spans="1:7" x14ac:dyDescent="0.25">
      <c r="A409" s="58" t="s">
        <v>312</v>
      </c>
      <c r="B409" s="58"/>
      <c r="C409" s="130">
        <f>C410</f>
        <v>31992.05</v>
      </c>
      <c r="D409" s="130">
        <f>D410</f>
        <v>30000</v>
      </c>
      <c r="E409" s="130">
        <f>E410</f>
        <v>20000</v>
      </c>
      <c r="F409" s="130">
        <f>F410</f>
        <v>20000</v>
      </c>
      <c r="G409" s="130">
        <f>G410</f>
        <v>20000</v>
      </c>
    </row>
    <row r="410" spans="1:7" x14ac:dyDescent="0.25">
      <c r="A410" s="55" t="s">
        <v>69</v>
      </c>
      <c r="B410" s="55" t="s">
        <v>12</v>
      </c>
      <c r="C410" s="131">
        <f>SUM(C411:C411)</f>
        <v>31992.05</v>
      </c>
      <c r="D410" s="131">
        <f>SUM(D411:D411)</f>
        <v>30000</v>
      </c>
      <c r="E410" s="131">
        <f>SUM(E411:E411)</f>
        <v>20000</v>
      </c>
      <c r="F410" s="131">
        <f>SUM(F411:F411)</f>
        <v>20000</v>
      </c>
      <c r="G410" s="131">
        <f>SUM(G411:G411)</f>
        <v>20000</v>
      </c>
    </row>
    <row r="411" spans="1:7" x14ac:dyDescent="0.25">
      <c r="A411" s="60">
        <v>37</v>
      </c>
      <c r="B411" s="63" t="s">
        <v>151</v>
      </c>
      <c r="C411" s="132">
        <v>31992.05</v>
      </c>
      <c r="D411" s="132">
        <v>30000</v>
      </c>
      <c r="E411" s="132">
        <v>20000</v>
      </c>
      <c r="F411" s="132">
        <v>20000</v>
      </c>
      <c r="G411" s="132">
        <v>20000</v>
      </c>
    </row>
    <row r="412" spans="1:7" ht="25.5" x14ac:dyDescent="0.25">
      <c r="A412" s="54" t="s">
        <v>159</v>
      </c>
      <c r="B412" s="53" t="s">
        <v>160</v>
      </c>
      <c r="C412" s="134">
        <f>C413+C418+C426+C431</f>
        <v>15442.47</v>
      </c>
      <c r="D412" s="134">
        <f>D413+D418+D426+D431</f>
        <v>24700</v>
      </c>
      <c r="E412" s="134">
        <f>E413+E418+E426+E431</f>
        <v>24700</v>
      </c>
      <c r="F412" s="134">
        <f>F413+F418+F426+F431</f>
        <v>24700</v>
      </c>
      <c r="G412" s="134">
        <f>G413+G418+G426+G431</f>
        <v>24700</v>
      </c>
    </row>
    <row r="413" spans="1:7" x14ac:dyDescent="0.25">
      <c r="A413" s="56" t="s">
        <v>161</v>
      </c>
      <c r="B413" s="56"/>
      <c r="C413" s="128">
        <f t="shared" ref="C413:G415" si="26">C414</f>
        <v>7963.38</v>
      </c>
      <c r="D413" s="128">
        <f t="shared" si="26"/>
        <v>10000</v>
      </c>
      <c r="E413" s="128">
        <f t="shared" si="26"/>
        <v>10000</v>
      </c>
      <c r="F413" s="128">
        <f t="shared" si="26"/>
        <v>10000</v>
      </c>
      <c r="G413" s="128">
        <f t="shared" si="26"/>
        <v>10000</v>
      </c>
    </row>
    <row r="414" spans="1:7" x14ac:dyDescent="0.25">
      <c r="A414" s="57" t="s">
        <v>158</v>
      </c>
      <c r="B414" s="57"/>
      <c r="C414" s="129">
        <f t="shared" si="26"/>
        <v>7963.38</v>
      </c>
      <c r="D414" s="129">
        <f t="shared" si="26"/>
        <v>10000</v>
      </c>
      <c r="E414" s="129">
        <f t="shared" si="26"/>
        <v>10000</v>
      </c>
      <c r="F414" s="129">
        <f t="shared" si="26"/>
        <v>10000</v>
      </c>
      <c r="G414" s="129">
        <f t="shared" si="26"/>
        <v>10000</v>
      </c>
    </row>
    <row r="415" spans="1:7" x14ac:dyDescent="0.25">
      <c r="A415" s="58" t="s">
        <v>68</v>
      </c>
      <c r="B415" s="58"/>
      <c r="C415" s="130">
        <f t="shared" si="26"/>
        <v>7963.38</v>
      </c>
      <c r="D415" s="130">
        <f t="shared" si="26"/>
        <v>10000</v>
      </c>
      <c r="E415" s="130">
        <f t="shared" si="26"/>
        <v>10000</v>
      </c>
      <c r="F415" s="130">
        <f t="shared" si="26"/>
        <v>10000</v>
      </c>
      <c r="G415" s="130">
        <f t="shared" si="26"/>
        <v>10000</v>
      </c>
    </row>
    <row r="416" spans="1:7" x14ac:dyDescent="0.25">
      <c r="A416" s="55" t="s">
        <v>69</v>
      </c>
      <c r="B416" s="55" t="s">
        <v>12</v>
      </c>
      <c r="C416" s="131">
        <f>SUM(C417:C417)</f>
        <v>7963.38</v>
      </c>
      <c r="D416" s="131">
        <f>SUM(D417:D417)</f>
        <v>10000</v>
      </c>
      <c r="E416" s="131">
        <f>SUM(E417:E417)</f>
        <v>10000</v>
      </c>
      <c r="F416" s="131">
        <f>SUM(F417:F417)</f>
        <v>10000</v>
      </c>
      <c r="G416" s="131">
        <f>SUM(G417:G417)</f>
        <v>10000</v>
      </c>
    </row>
    <row r="417" spans="1:7" x14ac:dyDescent="0.25">
      <c r="A417" s="60">
        <v>37</v>
      </c>
      <c r="B417" s="63" t="s">
        <v>151</v>
      </c>
      <c r="C417" s="132">
        <v>7963.38</v>
      </c>
      <c r="D417" s="132">
        <v>10000</v>
      </c>
      <c r="E417" s="132">
        <v>10000</v>
      </c>
      <c r="F417" s="132">
        <v>10000</v>
      </c>
      <c r="G417" s="132">
        <v>10000</v>
      </c>
    </row>
    <row r="418" spans="1:7" x14ac:dyDescent="0.25">
      <c r="A418" s="56" t="s">
        <v>162</v>
      </c>
      <c r="B418" s="56"/>
      <c r="C418" s="128">
        <f>C419</f>
        <v>618.85</v>
      </c>
      <c r="D418" s="128">
        <f>D419</f>
        <v>10000</v>
      </c>
      <c r="E418" s="128">
        <f>E419</f>
        <v>10000</v>
      </c>
      <c r="F418" s="128">
        <f>F419</f>
        <v>10000</v>
      </c>
      <c r="G418" s="128">
        <f>G419</f>
        <v>10000</v>
      </c>
    </row>
    <row r="419" spans="1:7" x14ac:dyDescent="0.25">
      <c r="A419" s="57" t="s">
        <v>163</v>
      </c>
      <c r="B419" s="57"/>
      <c r="C419" s="129">
        <f>C420+C423</f>
        <v>618.85</v>
      </c>
      <c r="D419" s="129">
        <f>D420+D423</f>
        <v>10000</v>
      </c>
      <c r="E419" s="129">
        <f>E420+E423</f>
        <v>10000</v>
      </c>
      <c r="F419" s="129">
        <f>F420+F423</f>
        <v>10000</v>
      </c>
      <c r="G419" s="129">
        <f>G420+G423</f>
        <v>10000</v>
      </c>
    </row>
    <row r="420" spans="1:7" x14ac:dyDescent="0.25">
      <c r="A420" s="58" t="s">
        <v>68</v>
      </c>
      <c r="B420" s="58"/>
      <c r="C420" s="130">
        <f>C421</f>
        <v>618.85</v>
      </c>
      <c r="D420" s="130">
        <f>D421</f>
        <v>10000</v>
      </c>
      <c r="E420" s="130">
        <f>E421</f>
        <v>10000</v>
      </c>
      <c r="F420" s="130">
        <f>F421</f>
        <v>10000</v>
      </c>
      <c r="G420" s="130">
        <f>G421</f>
        <v>10000</v>
      </c>
    </row>
    <row r="421" spans="1:7" x14ac:dyDescent="0.25">
      <c r="A421" s="55" t="s">
        <v>69</v>
      </c>
      <c r="B421" s="55" t="s">
        <v>12</v>
      </c>
      <c r="C421" s="131">
        <f>SUM(C422:C422)</f>
        <v>618.85</v>
      </c>
      <c r="D421" s="131">
        <f>SUM(D422:D422)</f>
        <v>10000</v>
      </c>
      <c r="E421" s="131">
        <f>SUM(E422:E422)</f>
        <v>10000</v>
      </c>
      <c r="F421" s="131">
        <f>SUM(F422:F422)</f>
        <v>10000</v>
      </c>
      <c r="G421" s="131">
        <f>SUM(G422:G422)</f>
        <v>10000</v>
      </c>
    </row>
    <row r="422" spans="1:7" x14ac:dyDescent="0.25">
      <c r="A422" s="60">
        <v>37</v>
      </c>
      <c r="B422" s="63" t="s">
        <v>151</v>
      </c>
      <c r="C422" s="132">
        <v>618.85</v>
      </c>
      <c r="D422" s="132">
        <v>10000</v>
      </c>
      <c r="E422" s="132">
        <v>10000</v>
      </c>
      <c r="F422" s="132">
        <v>10000</v>
      </c>
      <c r="G422" s="132">
        <v>10000</v>
      </c>
    </row>
    <row r="423" spans="1:7" x14ac:dyDescent="0.25">
      <c r="A423" s="58" t="s">
        <v>312</v>
      </c>
      <c r="B423" s="58"/>
      <c r="C423" s="130">
        <f>C424</f>
        <v>0</v>
      </c>
      <c r="D423" s="130">
        <f>D424</f>
        <v>0</v>
      </c>
      <c r="E423" s="130">
        <f>E424</f>
        <v>0</v>
      </c>
      <c r="F423" s="130">
        <f>F424</f>
        <v>0</v>
      </c>
      <c r="G423" s="130">
        <f>G424</f>
        <v>0</v>
      </c>
    </row>
    <row r="424" spans="1:7" x14ac:dyDescent="0.25">
      <c r="A424" s="55" t="s">
        <v>69</v>
      </c>
      <c r="B424" s="55" t="s">
        <v>12</v>
      </c>
      <c r="C424" s="131">
        <f>SUM(C425:C425)</f>
        <v>0</v>
      </c>
      <c r="D424" s="131">
        <f>SUM(D425:D425)</f>
        <v>0</v>
      </c>
      <c r="E424" s="131">
        <f>SUM(E425:E425)</f>
        <v>0</v>
      </c>
      <c r="F424" s="131">
        <f>SUM(F425:F425)</f>
        <v>0</v>
      </c>
      <c r="G424" s="131">
        <f>SUM(G425:G425)</f>
        <v>0</v>
      </c>
    </row>
    <row r="425" spans="1:7" x14ac:dyDescent="0.25">
      <c r="A425" s="60">
        <v>37</v>
      </c>
      <c r="B425" s="63" t="s">
        <v>151</v>
      </c>
      <c r="C425" s="132">
        <v>0</v>
      </c>
      <c r="D425" s="132">
        <v>0</v>
      </c>
      <c r="E425" s="132">
        <v>0</v>
      </c>
      <c r="F425" s="132">
        <v>0</v>
      </c>
      <c r="G425" s="132">
        <v>0</v>
      </c>
    </row>
    <row r="426" spans="1:7" x14ac:dyDescent="0.25">
      <c r="A426" s="56" t="s">
        <v>164</v>
      </c>
      <c r="B426" s="56"/>
      <c r="C426" s="128">
        <f t="shared" ref="C426:G428" si="27">C427</f>
        <v>2820.24</v>
      </c>
      <c r="D426" s="128">
        <f t="shared" si="27"/>
        <v>700</v>
      </c>
      <c r="E426" s="128">
        <f t="shared" si="27"/>
        <v>700</v>
      </c>
      <c r="F426" s="128">
        <f t="shared" si="27"/>
        <v>700</v>
      </c>
      <c r="G426" s="128">
        <f t="shared" si="27"/>
        <v>700</v>
      </c>
    </row>
    <row r="427" spans="1:7" x14ac:dyDescent="0.25">
      <c r="A427" s="57" t="s">
        <v>163</v>
      </c>
      <c r="B427" s="57"/>
      <c r="C427" s="129">
        <f t="shared" si="27"/>
        <v>2820.24</v>
      </c>
      <c r="D427" s="129">
        <f t="shared" si="27"/>
        <v>700</v>
      </c>
      <c r="E427" s="129">
        <f t="shared" si="27"/>
        <v>700</v>
      </c>
      <c r="F427" s="129">
        <f t="shared" si="27"/>
        <v>700</v>
      </c>
      <c r="G427" s="129">
        <f t="shared" si="27"/>
        <v>700</v>
      </c>
    </row>
    <row r="428" spans="1:7" x14ac:dyDescent="0.25">
      <c r="A428" s="58" t="s">
        <v>68</v>
      </c>
      <c r="B428" s="58"/>
      <c r="C428" s="130">
        <f t="shared" si="27"/>
        <v>2820.24</v>
      </c>
      <c r="D428" s="130">
        <f t="shared" si="27"/>
        <v>700</v>
      </c>
      <c r="E428" s="130">
        <f t="shared" si="27"/>
        <v>700</v>
      </c>
      <c r="F428" s="130">
        <f t="shared" si="27"/>
        <v>700</v>
      </c>
      <c r="G428" s="130">
        <f t="shared" si="27"/>
        <v>700</v>
      </c>
    </row>
    <row r="429" spans="1:7" x14ac:dyDescent="0.25">
      <c r="A429" s="55" t="s">
        <v>69</v>
      </c>
      <c r="B429" s="55" t="s">
        <v>12</v>
      </c>
      <c r="C429" s="131">
        <f>SUM(C430:C430)</f>
        <v>2820.24</v>
      </c>
      <c r="D429" s="131">
        <f>SUM(D430:D430)</f>
        <v>700</v>
      </c>
      <c r="E429" s="131">
        <f>SUM(E430:E430)</f>
        <v>700</v>
      </c>
      <c r="F429" s="131">
        <f>SUM(F430:F430)</f>
        <v>700</v>
      </c>
      <c r="G429" s="131">
        <f>SUM(G430:G430)</f>
        <v>700</v>
      </c>
    </row>
    <row r="430" spans="1:7" x14ac:dyDescent="0.25">
      <c r="A430" s="60">
        <v>37</v>
      </c>
      <c r="B430" s="63" t="s">
        <v>151</v>
      </c>
      <c r="C430" s="132">
        <v>2820.24</v>
      </c>
      <c r="D430" s="132">
        <v>700</v>
      </c>
      <c r="E430" s="132">
        <v>700</v>
      </c>
      <c r="F430" s="132">
        <v>700</v>
      </c>
      <c r="G430" s="132">
        <v>700</v>
      </c>
    </row>
    <row r="431" spans="1:7" x14ac:dyDescent="0.25">
      <c r="A431" s="56" t="s">
        <v>165</v>
      </c>
      <c r="B431" s="56"/>
      <c r="C431" s="128">
        <f t="shared" ref="C431:G433" si="28">C432</f>
        <v>4040</v>
      </c>
      <c r="D431" s="128">
        <f t="shared" si="28"/>
        <v>4000</v>
      </c>
      <c r="E431" s="128">
        <f t="shared" si="28"/>
        <v>4000</v>
      </c>
      <c r="F431" s="128">
        <f t="shared" si="28"/>
        <v>4000</v>
      </c>
      <c r="G431" s="128">
        <f t="shared" si="28"/>
        <v>4000</v>
      </c>
    </row>
    <row r="432" spans="1:7" x14ac:dyDescent="0.25">
      <c r="A432" s="57" t="s">
        <v>163</v>
      </c>
      <c r="B432" s="57"/>
      <c r="C432" s="129">
        <f t="shared" si="28"/>
        <v>4040</v>
      </c>
      <c r="D432" s="129">
        <f t="shared" si="28"/>
        <v>4000</v>
      </c>
      <c r="E432" s="129">
        <f t="shared" si="28"/>
        <v>4000</v>
      </c>
      <c r="F432" s="129">
        <f t="shared" si="28"/>
        <v>4000</v>
      </c>
      <c r="G432" s="129">
        <f t="shared" si="28"/>
        <v>4000</v>
      </c>
    </row>
    <row r="433" spans="1:7" x14ac:dyDescent="0.25">
      <c r="A433" s="58" t="s">
        <v>68</v>
      </c>
      <c r="B433" s="58"/>
      <c r="C433" s="130">
        <f t="shared" si="28"/>
        <v>4040</v>
      </c>
      <c r="D433" s="130">
        <f t="shared" si="28"/>
        <v>4000</v>
      </c>
      <c r="E433" s="130">
        <f t="shared" si="28"/>
        <v>4000</v>
      </c>
      <c r="F433" s="130">
        <f t="shared" si="28"/>
        <v>4000</v>
      </c>
      <c r="G433" s="130">
        <f t="shared" si="28"/>
        <v>4000</v>
      </c>
    </row>
    <row r="434" spans="1:7" x14ac:dyDescent="0.25">
      <c r="A434" s="55" t="s">
        <v>69</v>
      </c>
      <c r="B434" s="55" t="s">
        <v>12</v>
      </c>
      <c r="C434" s="131">
        <f>SUM(C435:C435)</f>
        <v>4040</v>
      </c>
      <c r="D434" s="131">
        <f>SUM(D435:D435)</f>
        <v>4000</v>
      </c>
      <c r="E434" s="131">
        <f>SUM(E435:E435)</f>
        <v>4000</v>
      </c>
      <c r="F434" s="131">
        <f>SUM(F435:F435)</f>
        <v>4000</v>
      </c>
      <c r="G434" s="131">
        <f>SUM(G435:G435)</f>
        <v>4000</v>
      </c>
    </row>
    <row r="435" spans="1:7" x14ac:dyDescent="0.25">
      <c r="A435" s="60">
        <v>37</v>
      </c>
      <c r="B435" s="63" t="s">
        <v>151</v>
      </c>
      <c r="C435" s="132">
        <v>4040</v>
      </c>
      <c r="D435" s="132">
        <v>4000</v>
      </c>
      <c r="E435" s="132">
        <v>4000</v>
      </c>
      <c r="F435" s="132">
        <v>4000</v>
      </c>
      <c r="G435" s="132">
        <v>4000</v>
      </c>
    </row>
  </sheetData>
  <autoFilter ref="A5:G435" xr:uid="{00000000-0009-0000-0000-000006000000}"/>
  <mergeCells count="2">
    <mergeCell ref="A1:G1"/>
    <mergeCell ref="A3:G3"/>
  </mergeCells>
  <pageMargins left="0.11811023622047245" right="0.11811023622047245" top="0.74803149606299213" bottom="0.74803149606299213" header="0.31496062992125984" footer="0.31496062992125984"/>
  <pageSetup paperSize="9" scale="88" fitToHeight="0" orientation="landscape" r:id="rId1"/>
  <headerFooter>
    <oddFooter>&amp;L&amp;F-&amp;A&amp;R&amp;P/&amp;N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64E1-5735-4DC5-923E-514C66A865E6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'POSEBNI DIO'!Ispis_naslova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Općina Zadvarje</cp:lastModifiedBy>
  <cp:lastPrinted>2025-12-16T07:38:41Z</cp:lastPrinted>
  <dcterms:created xsi:type="dcterms:W3CDTF">2022-08-12T12:51:27Z</dcterms:created>
  <dcterms:modified xsi:type="dcterms:W3CDTF">2025-12-16T08:30:08Z</dcterms:modified>
</cp:coreProperties>
</file>